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e.vihmaru\Documents\KOV-de ühinemine (lisad)\"/>
    </mc:Choice>
  </mc:AlternateContent>
  <bookViews>
    <workbookView xWindow="0" yWindow="0" windowWidth="19440" windowHeight="8595"/>
  </bookViews>
  <sheets>
    <sheet name="KOOND KORRIG" sheetId="10" r:id="rId1"/>
    <sheet name="KOOND" sheetId="1" r:id="rId2"/>
    <sheet name="Are" sheetId="2" r:id="rId3"/>
    <sheet name="Audru" sheetId="3" r:id="rId4"/>
    <sheet name="Paikuse" sheetId="4" r:id="rId5"/>
    <sheet name="Pärnu" sheetId="5" r:id="rId6"/>
    <sheet name="Sauga" sheetId="6" r:id="rId7"/>
    <sheet name="Tori" sheetId="7" r:id="rId8"/>
    <sheet name="Tõstamaa" sheetId="8" r:id="rId9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6" i="10" l="1"/>
  <c r="G56" i="10"/>
  <c r="C56" i="10"/>
  <c r="B56" i="10"/>
  <c r="H44" i="10"/>
  <c r="G44" i="10"/>
  <c r="F44" i="10"/>
  <c r="C44" i="10"/>
  <c r="B44" i="10"/>
  <c r="H37" i="10"/>
  <c r="G37" i="10"/>
  <c r="F37" i="10"/>
  <c r="C37" i="10"/>
  <c r="B37" i="10"/>
  <c r="H24" i="10"/>
  <c r="G24" i="10"/>
  <c r="C24" i="10"/>
  <c r="B24" i="10"/>
  <c r="H33" i="1"/>
  <c r="G33" i="1"/>
  <c r="F33" i="1"/>
  <c r="F56" i="10" s="1"/>
  <c r="E33" i="1"/>
  <c r="E56" i="10" s="1"/>
  <c r="D33" i="1"/>
  <c r="D56" i="10" s="1"/>
  <c r="C33" i="1"/>
  <c r="B33" i="1"/>
  <c r="B34" i="1"/>
  <c r="C34" i="1"/>
  <c r="D34" i="1"/>
  <c r="E34" i="1"/>
  <c r="F34" i="1"/>
  <c r="G34" i="1"/>
  <c r="H34" i="1"/>
  <c r="H24" i="1"/>
  <c r="G24" i="1"/>
  <c r="F24" i="1"/>
  <c r="E24" i="1"/>
  <c r="E44" i="10" s="1"/>
  <c r="D24" i="1"/>
  <c r="D44" i="10" s="1"/>
  <c r="C24" i="1"/>
  <c r="B24" i="1"/>
  <c r="H22" i="1"/>
  <c r="G22" i="1"/>
  <c r="F22" i="1"/>
  <c r="E22" i="1"/>
  <c r="E37" i="10" s="1"/>
  <c r="D22" i="1"/>
  <c r="D37" i="10" s="1"/>
  <c r="C22" i="1"/>
  <c r="B22" i="1"/>
  <c r="H13" i="1"/>
  <c r="G13" i="1"/>
  <c r="F13" i="1"/>
  <c r="F24" i="10" s="1"/>
  <c r="E13" i="1"/>
  <c r="E24" i="10" s="1"/>
  <c r="D13" i="1"/>
  <c r="D24" i="10" s="1"/>
  <c r="C13" i="1"/>
  <c r="B13" i="1"/>
  <c r="H49" i="8"/>
  <c r="G49" i="8"/>
  <c r="F49" i="8"/>
  <c r="E49" i="8"/>
  <c r="D49" i="8"/>
  <c r="H17" i="8"/>
  <c r="G17" i="8"/>
  <c r="F17" i="8"/>
  <c r="E17" i="8"/>
  <c r="D17" i="8"/>
  <c r="H104" i="7"/>
  <c r="G104" i="7"/>
  <c r="C104" i="7"/>
  <c r="B104" i="7"/>
  <c r="H49" i="7"/>
  <c r="G49" i="7"/>
  <c r="F49" i="7"/>
  <c r="E49" i="7"/>
  <c r="D49" i="7"/>
  <c r="H17" i="7"/>
  <c r="G17" i="7"/>
  <c r="F17" i="7"/>
  <c r="E17" i="7"/>
  <c r="D17" i="7"/>
  <c r="H101" i="6" l="1"/>
  <c r="H49" i="6"/>
  <c r="G49" i="6"/>
  <c r="F49" i="6"/>
  <c r="E49" i="6"/>
  <c r="D49" i="6"/>
  <c r="H17" i="6"/>
  <c r="G17" i="6"/>
  <c r="F17" i="6"/>
  <c r="E17" i="6"/>
  <c r="D17" i="6"/>
  <c r="H49" i="5"/>
  <c r="G49" i="5"/>
  <c r="F49" i="5"/>
  <c r="E49" i="5"/>
  <c r="D49" i="5"/>
  <c r="H17" i="5"/>
  <c r="G17" i="5"/>
  <c r="F17" i="5"/>
  <c r="E17" i="5"/>
  <c r="D17" i="5"/>
  <c r="H49" i="4"/>
  <c r="G49" i="4"/>
  <c r="F49" i="4"/>
  <c r="E49" i="4"/>
  <c r="D49" i="4"/>
  <c r="H17" i="4"/>
  <c r="G17" i="4"/>
  <c r="F17" i="4"/>
  <c r="E17" i="4"/>
  <c r="D17" i="4"/>
  <c r="H49" i="3"/>
  <c r="G49" i="3"/>
  <c r="F49" i="3"/>
  <c r="E49" i="3"/>
  <c r="D49" i="3"/>
  <c r="H94" i="3"/>
  <c r="G94" i="3"/>
  <c r="F94" i="3"/>
  <c r="E94" i="3"/>
  <c r="D94" i="3"/>
  <c r="H17" i="3"/>
  <c r="G17" i="3"/>
  <c r="F17" i="3"/>
  <c r="E17" i="3"/>
  <c r="D17" i="3"/>
  <c r="H49" i="2"/>
  <c r="G49" i="2"/>
  <c r="F49" i="2"/>
  <c r="E49" i="2"/>
  <c r="D49" i="2"/>
  <c r="C49" i="2"/>
  <c r="H17" i="2"/>
  <c r="G17" i="2"/>
  <c r="F17" i="2"/>
  <c r="E17" i="2"/>
  <c r="D17" i="2"/>
  <c r="D5" i="6" l="1"/>
  <c r="H94" i="4" l="1"/>
  <c r="G94" i="4"/>
  <c r="F94" i="4"/>
  <c r="E94" i="4"/>
  <c r="D94" i="4"/>
  <c r="C94" i="4"/>
  <c r="D54" i="2" l="1"/>
  <c r="E54" i="2"/>
  <c r="F54" i="2"/>
  <c r="G54" i="2"/>
  <c r="H54" i="2"/>
  <c r="D51" i="2"/>
  <c r="E51" i="2"/>
  <c r="F51" i="2"/>
  <c r="G51" i="2"/>
  <c r="H51" i="2"/>
  <c r="D5" i="2"/>
  <c r="E5" i="2"/>
  <c r="F5" i="2"/>
  <c r="G5" i="2"/>
  <c r="H5" i="2"/>
  <c r="C5" i="2"/>
  <c r="C54" i="2"/>
  <c r="C51" i="2"/>
  <c r="D54" i="3"/>
  <c r="E54" i="3"/>
  <c r="F54" i="3"/>
  <c r="G54" i="3"/>
  <c r="H54" i="3"/>
  <c r="D51" i="3"/>
  <c r="E51" i="3"/>
  <c r="F51" i="3"/>
  <c r="G51" i="3"/>
  <c r="H51" i="3"/>
  <c r="C5" i="3"/>
  <c r="C54" i="3"/>
  <c r="C51" i="3"/>
  <c r="D54" i="4"/>
  <c r="E54" i="4"/>
  <c r="F54" i="4"/>
  <c r="G54" i="4"/>
  <c r="H54" i="4"/>
  <c r="D51" i="4"/>
  <c r="E51" i="4"/>
  <c r="F51" i="4"/>
  <c r="G51" i="4"/>
  <c r="H51" i="4"/>
  <c r="D5" i="4"/>
  <c r="E5" i="4"/>
  <c r="F5" i="4"/>
  <c r="F3" i="4" s="1"/>
  <c r="G5" i="4"/>
  <c r="H5" i="4"/>
  <c r="C5" i="4"/>
  <c r="C51" i="4"/>
  <c r="C54" i="4"/>
  <c r="D54" i="5"/>
  <c r="E54" i="5"/>
  <c r="F54" i="5"/>
  <c r="G54" i="5"/>
  <c r="H54" i="5"/>
  <c r="D51" i="5"/>
  <c r="E51" i="5"/>
  <c r="F51" i="5"/>
  <c r="G51" i="5"/>
  <c r="H51" i="5"/>
  <c r="C54" i="5"/>
  <c r="C51" i="5"/>
  <c r="D5" i="5"/>
  <c r="E5" i="5"/>
  <c r="F5" i="5"/>
  <c r="G5" i="5"/>
  <c r="H5" i="5"/>
  <c r="C5" i="5"/>
  <c r="D54" i="6"/>
  <c r="E54" i="6"/>
  <c r="F54" i="6"/>
  <c r="G54" i="6"/>
  <c r="H54" i="6"/>
  <c r="D51" i="6"/>
  <c r="E51" i="6"/>
  <c r="F51" i="6"/>
  <c r="G51" i="6"/>
  <c r="H51" i="6"/>
  <c r="C54" i="6"/>
  <c r="C51" i="6"/>
  <c r="E5" i="6"/>
  <c r="F5" i="6"/>
  <c r="G5" i="6"/>
  <c r="H5" i="6"/>
  <c r="C5" i="6"/>
  <c r="H51" i="7"/>
  <c r="D51" i="7"/>
  <c r="H54" i="7"/>
  <c r="G54" i="7"/>
  <c r="F54" i="7"/>
  <c r="E54" i="7"/>
  <c r="D54" i="7"/>
  <c r="C54" i="7"/>
  <c r="G51" i="7"/>
  <c r="F51" i="7"/>
  <c r="E51" i="7"/>
  <c r="C51" i="7"/>
  <c r="D5" i="7"/>
  <c r="E5" i="7"/>
  <c r="F5" i="7"/>
  <c r="G5" i="7"/>
  <c r="H5" i="7"/>
  <c r="C5" i="7"/>
  <c r="D54" i="8"/>
  <c r="E54" i="8"/>
  <c r="F54" i="8"/>
  <c r="G54" i="8"/>
  <c r="H54" i="8"/>
  <c r="C54" i="8"/>
  <c r="D51" i="8"/>
  <c r="E51" i="8"/>
  <c r="F51" i="8"/>
  <c r="G51" i="8"/>
  <c r="H51" i="8"/>
  <c r="C51" i="8"/>
  <c r="C5" i="8"/>
  <c r="D5" i="8"/>
  <c r="E5" i="8"/>
  <c r="F5" i="8"/>
  <c r="G5" i="8"/>
  <c r="H5" i="8"/>
  <c r="H35" i="10" l="1"/>
  <c r="G35" i="10"/>
  <c r="F35" i="10"/>
  <c r="E35" i="10"/>
  <c r="D35" i="10"/>
  <c r="C35" i="10"/>
  <c r="B35" i="10"/>
  <c r="H8" i="10"/>
  <c r="G8" i="10"/>
  <c r="F8" i="10"/>
  <c r="E8" i="10"/>
  <c r="D8" i="10"/>
  <c r="C8" i="10"/>
  <c r="B8" i="10"/>
  <c r="H75" i="10"/>
  <c r="G75" i="10"/>
  <c r="F75" i="10"/>
  <c r="E75" i="10"/>
  <c r="D75" i="10"/>
  <c r="C75" i="10"/>
  <c r="B74" i="10"/>
  <c r="B73" i="10"/>
  <c r="H71" i="10"/>
  <c r="G71" i="10"/>
  <c r="F71" i="10"/>
  <c r="E71" i="10"/>
  <c r="D71" i="10"/>
  <c r="C71" i="10"/>
  <c r="B70" i="10"/>
  <c r="H69" i="10"/>
  <c r="G69" i="10"/>
  <c r="F69" i="10"/>
  <c r="E69" i="10"/>
  <c r="D69" i="10"/>
  <c r="C69" i="10"/>
  <c r="H68" i="10"/>
  <c r="G68" i="10"/>
  <c r="F68" i="10"/>
  <c r="E68" i="10"/>
  <c r="D68" i="10"/>
  <c r="C68" i="10"/>
  <c r="B68" i="10"/>
  <c r="H65" i="10"/>
  <c r="G65" i="10"/>
  <c r="F65" i="10"/>
  <c r="E65" i="10"/>
  <c r="D65" i="10"/>
  <c r="C65" i="10"/>
  <c r="B65" i="10"/>
  <c r="H64" i="10"/>
  <c r="G64" i="10"/>
  <c r="F64" i="10"/>
  <c r="E64" i="10"/>
  <c r="D64" i="10"/>
  <c r="C64" i="10"/>
  <c r="B64" i="10"/>
  <c r="H63" i="10"/>
  <c r="G63" i="10"/>
  <c r="F63" i="10"/>
  <c r="E63" i="10"/>
  <c r="D63" i="10"/>
  <c r="C63" i="10"/>
  <c r="B63" i="10"/>
  <c r="H62" i="10"/>
  <c r="G62" i="10"/>
  <c r="F62" i="10"/>
  <c r="E62" i="10"/>
  <c r="D62" i="10"/>
  <c r="C62" i="10"/>
  <c r="B62" i="10"/>
  <c r="H61" i="10"/>
  <c r="G61" i="10"/>
  <c r="F61" i="10"/>
  <c r="E61" i="10"/>
  <c r="D61" i="10"/>
  <c r="C61" i="10"/>
  <c r="B61" i="10"/>
  <c r="H60" i="10"/>
  <c r="G60" i="10"/>
  <c r="F60" i="10"/>
  <c r="E60" i="10"/>
  <c r="D60" i="10"/>
  <c r="C60" i="10"/>
  <c r="B60" i="10"/>
  <c r="H59" i="10"/>
  <c r="G59" i="10"/>
  <c r="F59" i="10"/>
  <c r="E59" i="10"/>
  <c r="D59" i="10"/>
  <c r="C59" i="10"/>
  <c r="B59" i="10"/>
  <c r="H58" i="10"/>
  <c r="G58" i="10"/>
  <c r="F58" i="10"/>
  <c r="E58" i="10"/>
  <c r="D58" i="10"/>
  <c r="C58" i="10"/>
  <c r="B58" i="10"/>
  <c r="H55" i="10"/>
  <c r="G55" i="10"/>
  <c r="F55" i="10"/>
  <c r="E55" i="10"/>
  <c r="D55" i="10"/>
  <c r="C55" i="10"/>
  <c r="H54" i="10"/>
  <c r="G54" i="10"/>
  <c r="F54" i="10"/>
  <c r="E54" i="10"/>
  <c r="D54" i="10"/>
  <c r="C54" i="10"/>
  <c r="B54" i="10"/>
  <c r="H50" i="10"/>
  <c r="G50" i="10"/>
  <c r="F50" i="10"/>
  <c r="E50" i="10"/>
  <c r="D50" i="10"/>
  <c r="C50" i="10"/>
  <c r="H49" i="10"/>
  <c r="G49" i="10"/>
  <c r="F49" i="10"/>
  <c r="E49" i="10"/>
  <c r="D49" i="10"/>
  <c r="C49" i="10"/>
  <c r="B49" i="10"/>
  <c r="H26" i="10"/>
  <c r="G26" i="10"/>
  <c r="F26" i="10"/>
  <c r="E26" i="10"/>
  <c r="D26" i="10"/>
  <c r="C26" i="10"/>
  <c r="B26" i="10"/>
  <c r="H18" i="10"/>
  <c r="G18" i="10"/>
  <c r="C18" i="10"/>
  <c r="B18" i="10"/>
  <c r="H17" i="10"/>
  <c r="G17" i="10"/>
  <c r="F17" i="10"/>
  <c r="E17" i="10"/>
  <c r="D17" i="10"/>
  <c r="C17" i="10"/>
  <c r="B17" i="10"/>
  <c r="H6" i="10"/>
  <c r="G6" i="10"/>
  <c r="F6" i="10"/>
  <c r="E6" i="10"/>
  <c r="D6" i="10"/>
  <c r="C6" i="10"/>
  <c r="B6" i="10"/>
  <c r="C4" i="10"/>
  <c r="B4" i="10"/>
  <c r="D9" i="10" l="1"/>
  <c r="H9" i="10"/>
  <c r="D36" i="10"/>
  <c r="H36" i="10"/>
  <c r="F7" i="10"/>
  <c r="E36" i="10"/>
  <c r="F36" i="10"/>
  <c r="C7" i="10"/>
  <c r="G7" i="10"/>
  <c r="G9" i="10"/>
  <c r="C36" i="10"/>
  <c r="G36" i="10"/>
  <c r="C5" i="10"/>
  <c r="D7" i="10"/>
  <c r="E7" i="10"/>
  <c r="E9" i="10"/>
  <c r="H7" i="10"/>
  <c r="F9" i="10"/>
  <c r="C9" i="10"/>
  <c r="B3" i="10"/>
  <c r="C67" i="10"/>
  <c r="G67" i="10"/>
  <c r="C53" i="10"/>
  <c r="G53" i="10"/>
  <c r="D67" i="10"/>
  <c r="H67" i="10"/>
  <c r="F67" i="10"/>
  <c r="B77" i="10"/>
  <c r="D53" i="10"/>
  <c r="H53" i="10"/>
  <c r="E53" i="10"/>
  <c r="F53" i="10"/>
  <c r="E67" i="10"/>
  <c r="D13" i="8"/>
  <c r="E13" i="8" s="1"/>
  <c r="F13" i="8" s="1"/>
  <c r="G13" i="8" s="1"/>
  <c r="H13" i="8" s="1"/>
  <c r="D63" i="5"/>
  <c r="E63" i="5" s="1"/>
  <c r="F63" i="5" s="1"/>
  <c r="G63" i="5" s="1"/>
  <c r="H63" i="5" s="1"/>
  <c r="D25" i="8"/>
  <c r="E25" i="8" s="1"/>
  <c r="F25" i="8" s="1"/>
  <c r="G25" i="8" s="1"/>
  <c r="H25" i="8" s="1"/>
  <c r="D48" i="5"/>
  <c r="E48" i="5" s="1"/>
  <c r="F48" i="5" s="1"/>
  <c r="G48" i="5" s="1"/>
  <c r="H48" i="5" s="1"/>
  <c r="D45" i="8"/>
  <c r="E45" i="8" s="1"/>
  <c r="F45" i="8" s="1"/>
  <c r="G45" i="8" s="1"/>
  <c r="H45" i="8" s="1"/>
  <c r="D28" i="5"/>
  <c r="E28" i="5" s="1"/>
  <c r="F28" i="5" s="1"/>
  <c r="G28" i="5" s="1"/>
  <c r="H28" i="5" s="1"/>
  <c r="D60" i="8"/>
  <c r="E60" i="8" s="1"/>
  <c r="F60" i="8" s="1"/>
  <c r="G60" i="8" s="1"/>
  <c r="H60" i="8" s="1"/>
  <c r="D16" i="5"/>
  <c r="E16" i="5" s="1"/>
  <c r="F16" i="5" s="1"/>
  <c r="G16" i="5" s="1"/>
  <c r="H16" i="5" s="1"/>
  <c r="D13" i="7"/>
  <c r="E13" i="7" s="1"/>
  <c r="D62" i="5"/>
  <c r="E62" i="5" s="1"/>
  <c r="F62" i="5" s="1"/>
  <c r="G62" i="5" s="1"/>
  <c r="H62" i="5" s="1"/>
  <c r="D25" i="7"/>
  <c r="E25" i="7" s="1"/>
  <c r="D47" i="5"/>
  <c r="E47" i="5" s="1"/>
  <c r="F47" i="5" s="1"/>
  <c r="G47" i="5" s="1"/>
  <c r="H47" i="5" s="1"/>
  <c r="D60" i="7"/>
  <c r="E60" i="7" s="1"/>
  <c r="D15" i="5"/>
  <c r="E15" i="5" s="1"/>
  <c r="F15" i="5" s="1"/>
  <c r="G15" i="5" s="1"/>
  <c r="H15" i="5" s="1"/>
  <c r="D13" i="6"/>
  <c r="E13" i="6" s="1"/>
  <c r="F13" i="6" s="1"/>
  <c r="G13" i="6" s="1"/>
  <c r="H13" i="6" s="1"/>
  <c r="D61" i="5"/>
  <c r="E61" i="5" s="1"/>
  <c r="F61" i="5" s="1"/>
  <c r="G61" i="5" s="1"/>
  <c r="H61" i="5" s="1"/>
  <c r="D25" i="6"/>
  <c r="E25" i="6" s="1"/>
  <c r="F25" i="6" s="1"/>
  <c r="G25" i="6" s="1"/>
  <c r="H25" i="6" s="1"/>
  <c r="D46" i="5"/>
  <c r="E46" i="5" s="1"/>
  <c r="F46" i="5" s="1"/>
  <c r="G46" i="5" s="1"/>
  <c r="H46" i="5" s="1"/>
  <c r="C45" i="6"/>
  <c r="D45" i="6" s="1"/>
  <c r="E45" i="6" s="1"/>
  <c r="F45" i="6" s="1"/>
  <c r="G45" i="6" s="1"/>
  <c r="H45" i="6" s="1"/>
  <c r="D26" i="5"/>
  <c r="E26" i="5" s="1"/>
  <c r="F26" i="5" s="1"/>
  <c r="G26" i="5" s="1"/>
  <c r="H26" i="5" s="1"/>
  <c r="C26" i="5"/>
  <c r="D60" i="6"/>
  <c r="E60" i="6" s="1"/>
  <c r="F60" i="6" s="1"/>
  <c r="G60" i="6" s="1"/>
  <c r="H60" i="6" s="1"/>
  <c r="D14" i="5"/>
  <c r="E14" i="5" s="1"/>
  <c r="F14" i="5" s="1"/>
  <c r="G14" i="5" s="1"/>
  <c r="H14" i="5" s="1"/>
  <c r="D13" i="4"/>
  <c r="E13" i="4" s="1"/>
  <c r="F13" i="4" s="1"/>
  <c r="G13" i="4" s="1"/>
  <c r="H13" i="4" s="1"/>
  <c r="E59" i="5"/>
  <c r="F59" i="5" s="1"/>
  <c r="G59" i="5" s="1"/>
  <c r="H59" i="5" s="1"/>
  <c r="D59" i="5"/>
  <c r="D25" i="4"/>
  <c r="E25" i="4" s="1"/>
  <c r="F25" i="4" s="1"/>
  <c r="G25" i="4" s="1"/>
  <c r="H25" i="4" s="1"/>
  <c r="D44" i="5"/>
  <c r="E44" i="5" s="1"/>
  <c r="F44" i="5" s="1"/>
  <c r="G44" i="5" s="1"/>
  <c r="H44" i="5" s="1"/>
  <c r="D60" i="4"/>
  <c r="E60" i="4" s="1"/>
  <c r="F60" i="4" s="1"/>
  <c r="G60" i="4" s="1"/>
  <c r="H60" i="4" s="1"/>
  <c r="D12" i="5"/>
  <c r="E12" i="5" s="1"/>
  <c r="F12" i="5" s="1"/>
  <c r="G12" i="5" s="1"/>
  <c r="H12" i="5" s="1"/>
  <c r="F13" i="3"/>
  <c r="G13" i="3" s="1"/>
  <c r="H13" i="3" s="1"/>
  <c r="E13" i="3"/>
  <c r="D13" i="3"/>
  <c r="D58" i="5"/>
  <c r="E58" i="5" s="1"/>
  <c r="F58" i="5" s="1"/>
  <c r="G58" i="5" s="1"/>
  <c r="H58" i="5" s="1"/>
  <c r="D25" i="3"/>
  <c r="E25" i="3" s="1"/>
  <c r="F25" i="3" s="1"/>
  <c r="G25" i="3" s="1"/>
  <c r="H25" i="3" s="1"/>
  <c r="C25" i="3"/>
  <c r="C43" i="5"/>
  <c r="D43" i="5" s="1"/>
  <c r="E43" i="5" s="1"/>
  <c r="F43" i="5" s="1"/>
  <c r="G43" i="5" s="1"/>
  <c r="H43" i="5" s="1"/>
  <c r="C45" i="3"/>
  <c r="D45" i="3" s="1"/>
  <c r="E45" i="3" s="1"/>
  <c r="F45" i="3" s="1"/>
  <c r="G45" i="3" s="1"/>
  <c r="H45" i="3" s="1"/>
  <c r="D23" i="5"/>
  <c r="E23" i="5" s="1"/>
  <c r="F23" i="5" s="1"/>
  <c r="G23" i="5" s="1"/>
  <c r="H23" i="5" s="1"/>
  <c r="D60" i="3"/>
  <c r="E60" i="3" s="1"/>
  <c r="F60" i="3" s="1"/>
  <c r="G60" i="3" s="1"/>
  <c r="H60" i="3" s="1"/>
  <c r="D11" i="5"/>
  <c r="E11" i="5" s="1"/>
  <c r="F11" i="5" s="1"/>
  <c r="G11" i="5" s="1"/>
  <c r="H11" i="5" s="1"/>
  <c r="C25" i="2"/>
  <c r="D25" i="2" s="1"/>
  <c r="E25" i="2" s="1"/>
  <c r="F25" i="2" s="1"/>
  <c r="G25" i="2" s="1"/>
  <c r="H25" i="2" s="1"/>
  <c r="D13" i="2"/>
  <c r="E13" i="2" s="1"/>
  <c r="F13" i="2" s="1"/>
  <c r="G13" i="2" s="1"/>
  <c r="H13" i="2" s="1"/>
  <c r="D57" i="5"/>
  <c r="E57" i="5" s="1"/>
  <c r="F57" i="5" s="1"/>
  <c r="G57" i="5" s="1"/>
  <c r="H57" i="5" s="1"/>
  <c r="C42" i="5"/>
  <c r="D42" i="5" s="1"/>
  <c r="E42" i="5" s="1"/>
  <c r="F42" i="5" s="1"/>
  <c r="G42" i="5" s="1"/>
  <c r="H42" i="5" s="1"/>
  <c r="D22" i="5"/>
  <c r="E22" i="5" s="1"/>
  <c r="F22" i="5" s="1"/>
  <c r="G22" i="5" s="1"/>
  <c r="H22" i="5" s="1"/>
  <c r="D10" i="5"/>
  <c r="E10" i="5" s="1"/>
  <c r="F10" i="5" s="1"/>
  <c r="G10" i="5" s="1"/>
  <c r="H10" i="5" s="1"/>
  <c r="D45" i="2"/>
  <c r="E45" i="2" s="1"/>
  <c r="F45" i="2" s="1"/>
  <c r="G45" i="2" s="1"/>
  <c r="H45" i="2" s="1"/>
  <c r="D60" i="2"/>
  <c r="E60" i="2" s="1"/>
  <c r="F60" i="2" s="1"/>
  <c r="G60" i="2" s="1"/>
  <c r="H60" i="2" s="1"/>
  <c r="H41" i="7"/>
  <c r="G41" i="7"/>
  <c r="F41" i="7"/>
  <c r="E41" i="7"/>
  <c r="D41" i="7"/>
  <c r="C41" i="7"/>
  <c r="B41" i="7"/>
  <c r="H88" i="7"/>
  <c r="G88" i="7"/>
  <c r="F88" i="7"/>
  <c r="E88" i="7"/>
  <c r="D88" i="7"/>
  <c r="C88" i="7"/>
  <c r="B88" i="7"/>
  <c r="H75" i="7"/>
  <c r="G75" i="7"/>
  <c r="F75" i="7"/>
  <c r="E75" i="7"/>
  <c r="D75" i="7"/>
  <c r="C75" i="7"/>
  <c r="B75" i="7"/>
  <c r="F39" i="7"/>
  <c r="E39" i="7"/>
  <c r="C49" i="7"/>
  <c r="C39" i="7" s="1"/>
  <c r="H39" i="7"/>
  <c r="G39" i="7"/>
  <c r="D39" i="7"/>
  <c r="D56" i="7"/>
  <c r="C56" i="7"/>
  <c r="B49" i="7"/>
  <c r="B39" i="7" s="1"/>
  <c r="B56" i="7"/>
  <c r="H2" i="7"/>
  <c r="G2" i="7"/>
  <c r="F2" i="7"/>
  <c r="E2" i="7"/>
  <c r="E74" i="7" s="1"/>
  <c r="D2" i="7"/>
  <c r="D74" i="7" s="1"/>
  <c r="C2" i="7"/>
  <c r="C74" i="7" s="1"/>
  <c r="C87" i="7" s="1"/>
  <c r="B17" i="7"/>
  <c r="B3" i="7"/>
  <c r="B2" i="7" s="1"/>
  <c r="B74" i="7" s="1"/>
  <c r="D21" i="7"/>
  <c r="C21" i="7"/>
  <c r="B21" i="7"/>
  <c r="D9" i="7"/>
  <c r="C9" i="7"/>
  <c r="B9" i="7"/>
  <c r="E87" i="7" l="1"/>
  <c r="E104" i="7" s="1"/>
  <c r="D87" i="7"/>
  <c r="D104" i="7" s="1"/>
  <c r="G74" i="7"/>
  <c r="G87" i="7" s="1"/>
  <c r="H74" i="7"/>
  <c r="H87" i="7" s="1"/>
  <c r="F74" i="7"/>
  <c r="F87" i="7" s="1"/>
  <c r="F104" i="7" s="1"/>
  <c r="F60" i="7"/>
  <c r="E56" i="7"/>
  <c r="F13" i="7"/>
  <c r="E9" i="7"/>
  <c r="B87" i="7"/>
  <c r="B100" i="7"/>
  <c r="F25" i="7"/>
  <c r="E21" i="7"/>
  <c r="C3" i="10"/>
  <c r="G25" i="7" l="1"/>
  <c r="F21" i="7"/>
  <c r="G13" i="7"/>
  <c r="F9" i="7"/>
  <c r="G60" i="7"/>
  <c r="F56" i="7"/>
  <c r="C94" i="5"/>
  <c r="D94" i="5" s="1"/>
  <c r="E94" i="5" s="1"/>
  <c r="F94" i="5" s="1"/>
  <c r="G94" i="5" s="1"/>
  <c r="H94" i="5" s="1"/>
  <c r="H25" i="7" l="1"/>
  <c r="H21" i="7" s="1"/>
  <c r="G21" i="7"/>
  <c r="G56" i="7"/>
  <c r="H60" i="7"/>
  <c r="H56" i="7" s="1"/>
  <c r="G9" i="7"/>
  <c r="H13" i="7"/>
  <c r="H9" i="7" s="1"/>
  <c r="H98" i="6"/>
  <c r="B98" i="6"/>
  <c r="C95" i="6"/>
  <c r="B92" i="6"/>
  <c r="H88" i="6"/>
  <c r="G88" i="6"/>
  <c r="F88" i="6"/>
  <c r="E88" i="6"/>
  <c r="D88" i="6"/>
  <c r="D95" i="6" s="1"/>
  <c r="C88" i="6"/>
  <c r="B88" i="6"/>
  <c r="B77" i="6"/>
  <c r="B75" i="6" s="1"/>
  <c r="H75" i="6"/>
  <c r="G75" i="6"/>
  <c r="F75" i="6"/>
  <c r="E75" i="6"/>
  <c r="D75" i="6"/>
  <c r="C75" i="6"/>
  <c r="H66" i="6"/>
  <c r="G66" i="6"/>
  <c r="F66" i="6"/>
  <c r="E66" i="6"/>
  <c r="D66" i="6"/>
  <c r="C66" i="6"/>
  <c r="B66" i="6"/>
  <c r="B65" i="6"/>
  <c r="B50" i="10" s="1"/>
  <c r="H56" i="6"/>
  <c r="G56" i="6"/>
  <c r="F56" i="6"/>
  <c r="E56" i="6"/>
  <c r="D56" i="6"/>
  <c r="C56" i="6"/>
  <c r="B56" i="6"/>
  <c r="H39" i="6"/>
  <c r="G39" i="6"/>
  <c r="F39" i="6"/>
  <c r="E39" i="6"/>
  <c r="D39" i="6"/>
  <c r="E107" i="6" s="1"/>
  <c r="C49" i="6"/>
  <c r="C39" i="6" s="1"/>
  <c r="H41" i="6"/>
  <c r="G41" i="6"/>
  <c r="F41" i="6"/>
  <c r="E41" i="6"/>
  <c r="D41" i="6"/>
  <c r="C41" i="6"/>
  <c r="B41" i="6"/>
  <c r="H31" i="6"/>
  <c r="G31" i="6"/>
  <c r="F31" i="6"/>
  <c r="E31" i="6"/>
  <c r="D31" i="6"/>
  <c r="C31" i="6"/>
  <c r="B31" i="6"/>
  <c r="H21" i="6"/>
  <c r="G21" i="6"/>
  <c r="F21" i="6"/>
  <c r="E21" i="6"/>
  <c r="D21" i="6"/>
  <c r="C21" i="6"/>
  <c r="B21" i="6"/>
  <c r="F2" i="6"/>
  <c r="C17" i="6"/>
  <c r="B17" i="6"/>
  <c r="H9" i="6"/>
  <c r="G9" i="6"/>
  <c r="F9" i="6"/>
  <c r="E9" i="6"/>
  <c r="D9" i="6"/>
  <c r="C9" i="6"/>
  <c r="B9" i="6"/>
  <c r="H3" i="6"/>
  <c r="G3" i="6"/>
  <c r="F3" i="6"/>
  <c r="E3" i="6"/>
  <c r="D3" i="6"/>
  <c r="D2" i="6" s="1"/>
  <c r="C3" i="6"/>
  <c r="B3" i="6"/>
  <c r="B2" i="6"/>
  <c r="H107" i="6" l="1"/>
  <c r="B99" i="6"/>
  <c r="B49" i="6"/>
  <c r="B39" i="6" s="1"/>
  <c r="F107" i="6"/>
  <c r="C2" i="6"/>
  <c r="C74" i="6" s="1"/>
  <c r="G2" i="6"/>
  <c r="I74" i="6"/>
  <c r="E2" i="6"/>
  <c r="E106" i="6" s="1"/>
  <c r="H2" i="6"/>
  <c r="H74" i="6" s="1"/>
  <c r="G108" i="6"/>
  <c r="G74" i="6"/>
  <c r="G106" i="6"/>
  <c r="B74" i="6"/>
  <c r="D108" i="6"/>
  <c r="D74" i="6"/>
  <c r="C107" i="6"/>
  <c r="G107" i="6"/>
  <c r="F74" i="6"/>
  <c r="E95" i="6"/>
  <c r="B108" i="6"/>
  <c r="D107" i="6"/>
  <c r="F108" i="6"/>
  <c r="H98" i="3"/>
  <c r="G98" i="3"/>
  <c r="F98" i="3"/>
  <c r="E98" i="3"/>
  <c r="D98" i="3"/>
  <c r="C98" i="3"/>
  <c r="B98" i="3"/>
  <c r="H88" i="3"/>
  <c r="G88" i="3"/>
  <c r="F88" i="3"/>
  <c r="E88" i="3"/>
  <c r="D88" i="3"/>
  <c r="C88" i="3"/>
  <c r="B88" i="3"/>
  <c r="H75" i="3"/>
  <c r="G75" i="3"/>
  <c r="F75" i="3"/>
  <c r="E75" i="3"/>
  <c r="D75" i="3"/>
  <c r="C75" i="3"/>
  <c r="B75" i="3"/>
  <c r="H66" i="3"/>
  <c r="H39" i="3" s="1"/>
  <c r="G66" i="3"/>
  <c r="F66" i="3"/>
  <c r="E66" i="3"/>
  <c r="D66" i="3"/>
  <c r="D39" i="3" s="1"/>
  <c r="C66" i="3"/>
  <c r="B66" i="3"/>
  <c r="B49" i="3" s="1"/>
  <c r="H56" i="3"/>
  <c r="G56" i="3"/>
  <c r="F56" i="3"/>
  <c r="E56" i="3"/>
  <c r="D56" i="3"/>
  <c r="B56" i="3"/>
  <c r="C56" i="3"/>
  <c r="G39" i="3"/>
  <c r="C49" i="3"/>
  <c r="C39" i="3" s="1"/>
  <c r="H41" i="3"/>
  <c r="G41" i="3"/>
  <c r="F41" i="3"/>
  <c r="E41" i="3"/>
  <c r="D41" i="3"/>
  <c r="C41" i="3"/>
  <c r="B41" i="3"/>
  <c r="H31" i="3"/>
  <c r="G31" i="3"/>
  <c r="F31" i="3"/>
  <c r="E31" i="3"/>
  <c r="D31" i="3"/>
  <c r="C31" i="3"/>
  <c r="B31" i="3"/>
  <c r="E21" i="3"/>
  <c r="H21" i="3"/>
  <c r="D21" i="3"/>
  <c r="C21" i="3"/>
  <c r="G21" i="3"/>
  <c r="F21" i="3"/>
  <c r="C17" i="3"/>
  <c r="B17" i="3"/>
  <c r="B21" i="3" s="1"/>
  <c r="H9" i="3"/>
  <c r="G9" i="3"/>
  <c r="F9" i="3"/>
  <c r="E9" i="3"/>
  <c r="D9" i="3"/>
  <c r="C9" i="3"/>
  <c r="B9" i="3"/>
  <c r="D4" i="3"/>
  <c r="C3" i="3"/>
  <c r="B3" i="3"/>
  <c r="B2" i="3" s="1"/>
  <c r="F106" i="6" l="1"/>
  <c r="H99" i="6"/>
  <c r="H106" i="6"/>
  <c r="H108" i="6"/>
  <c r="E74" i="6"/>
  <c r="E87" i="6" s="1"/>
  <c r="E108" i="6"/>
  <c r="D106" i="6"/>
  <c r="C106" i="6"/>
  <c r="E4" i="3"/>
  <c r="D5" i="3"/>
  <c r="D3" i="3" s="1"/>
  <c r="D2" i="3" s="1"/>
  <c r="D108" i="3" s="1"/>
  <c r="D4" i="10"/>
  <c r="D5" i="10" s="1"/>
  <c r="D3" i="10" s="1"/>
  <c r="C108" i="6"/>
  <c r="C2" i="3"/>
  <c r="C99" i="3" s="1"/>
  <c r="E39" i="3"/>
  <c r="E107" i="3" s="1"/>
  <c r="D107" i="3"/>
  <c r="H107" i="3"/>
  <c r="F100" i="6"/>
  <c r="F87" i="6"/>
  <c r="H100" i="6"/>
  <c r="H102" i="6" s="1"/>
  <c r="H87" i="6"/>
  <c r="D100" i="6"/>
  <c r="D87" i="6"/>
  <c r="F95" i="6"/>
  <c r="B87" i="6"/>
  <c r="B104" i="6" s="1"/>
  <c r="B100" i="6"/>
  <c r="C100" i="6"/>
  <c r="C87" i="6"/>
  <c r="G100" i="6"/>
  <c r="G87" i="6"/>
  <c r="C108" i="3"/>
  <c r="C106" i="3"/>
  <c r="B39" i="3"/>
  <c r="B74" i="3" s="1"/>
  <c r="F39" i="3"/>
  <c r="F107" i="3" s="1"/>
  <c r="C74" i="3"/>
  <c r="B99" i="3"/>
  <c r="E100" i="6" l="1"/>
  <c r="E101" i="6" s="1"/>
  <c r="D99" i="3"/>
  <c r="D74" i="3"/>
  <c r="D87" i="3" s="1"/>
  <c r="F4" i="3"/>
  <c r="E5" i="3"/>
  <c r="E3" i="3" s="1"/>
  <c r="E2" i="3" s="1"/>
  <c r="E108" i="3" s="1"/>
  <c r="E4" i="10"/>
  <c r="D106" i="3"/>
  <c r="B108" i="3"/>
  <c r="G107" i="3"/>
  <c r="C107" i="3"/>
  <c r="C91" i="6"/>
  <c r="G95" i="6"/>
  <c r="G101" i="6"/>
  <c r="F104" i="6"/>
  <c r="F101" i="6"/>
  <c r="B100" i="3"/>
  <c r="B87" i="3"/>
  <c r="D100" i="3"/>
  <c r="C87" i="3"/>
  <c r="C100" i="3"/>
  <c r="E99" i="3" l="1"/>
  <c r="E74" i="3"/>
  <c r="E87" i="3" s="1"/>
  <c r="E106" i="3"/>
  <c r="F5" i="3"/>
  <c r="F3" i="3" s="1"/>
  <c r="F2" i="3" s="1"/>
  <c r="F4" i="10"/>
  <c r="G4" i="3"/>
  <c r="E5" i="10"/>
  <c r="E3" i="10" s="1"/>
  <c r="D104" i="6"/>
  <c r="E104" i="6"/>
  <c r="C94" i="6"/>
  <c r="C73" i="10" s="1"/>
  <c r="D94" i="6"/>
  <c r="D73" i="10" s="1"/>
  <c r="C104" i="6"/>
  <c r="D104" i="3"/>
  <c r="B104" i="3"/>
  <c r="E100" i="3"/>
  <c r="C91" i="3"/>
  <c r="C104" i="3" s="1"/>
  <c r="C98" i="6" l="1"/>
  <c r="C99" i="6" s="1"/>
  <c r="F99" i="3"/>
  <c r="F108" i="3"/>
  <c r="F74" i="3"/>
  <c r="F106" i="3"/>
  <c r="F5" i="10"/>
  <c r="F3" i="10" s="1"/>
  <c r="G5" i="3"/>
  <c r="G3" i="3" s="1"/>
  <c r="G2" i="3" s="1"/>
  <c r="G4" i="10"/>
  <c r="G5" i="10" s="1"/>
  <c r="G3" i="10" s="1"/>
  <c r="H4" i="3"/>
  <c r="C70" i="10"/>
  <c r="D70" i="10"/>
  <c r="E94" i="6"/>
  <c r="D98" i="6"/>
  <c r="E101" i="3"/>
  <c r="E102" i="3"/>
  <c r="G108" i="3" l="1"/>
  <c r="G74" i="3"/>
  <c r="G99" i="3"/>
  <c r="G106" i="3"/>
  <c r="F100" i="3"/>
  <c r="F87" i="3"/>
  <c r="F70" i="10" s="1"/>
  <c r="H5" i="3"/>
  <c r="H3" i="3" s="1"/>
  <c r="H2" i="3" s="1"/>
  <c r="H4" i="10"/>
  <c r="E104" i="3"/>
  <c r="E70" i="10"/>
  <c r="F104" i="3"/>
  <c r="D99" i="6"/>
  <c r="D102" i="6"/>
  <c r="F94" i="6"/>
  <c r="E98" i="6"/>
  <c r="E102" i="6" s="1"/>
  <c r="B98" i="2"/>
  <c r="B96" i="2"/>
  <c r="B75" i="10" s="1"/>
  <c r="E94" i="2"/>
  <c r="B92" i="2"/>
  <c r="H88" i="2"/>
  <c r="G88" i="2"/>
  <c r="F88" i="2"/>
  <c r="E88" i="2"/>
  <c r="D88" i="2"/>
  <c r="C88" i="2"/>
  <c r="C95" i="2" s="1"/>
  <c r="B88" i="2"/>
  <c r="B77" i="2"/>
  <c r="H75" i="2"/>
  <c r="G75" i="2"/>
  <c r="F75" i="2"/>
  <c r="E75" i="2"/>
  <c r="D75" i="2"/>
  <c r="C75" i="2"/>
  <c r="H66" i="2"/>
  <c r="G66" i="2"/>
  <c r="F66" i="2"/>
  <c r="E66" i="2"/>
  <c r="D66" i="2"/>
  <c r="C66" i="2"/>
  <c r="B66" i="2"/>
  <c r="H56" i="2"/>
  <c r="G56" i="2"/>
  <c r="F56" i="2"/>
  <c r="E56" i="2"/>
  <c r="D56" i="2"/>
  <c r="C56" i="2"/>
  <c r="B56" i="2"/>
  <c r="H39" i="2"/>
  <c r="G39" i="2"/>
  <c r="F39" i="2"/>
  <c r="E39" i="2"/>
  <c r="D39" i="2"/>
  <c r="C39" i="2"/>
  <c r="B49" i="2"/>
  <c r="H41" i="2"/>
  <c r="G41" i="2"/>
  <c r="F41" i="2"/>
  <c r="E41" i="2"/>
  <c r="D41" i="2"/>
  <c r="C41" i="2"/>
  <c r="B41" i="2"/>
  <c r="B39" i="2"/>
  <c r="H31" i="2"/>
  <c r="G31" i="2"/>
  <c r="F31" i="2"/>
  <c r="E31" i="2"/>
  <c r="D31" i="2"/>
  <c r="C31" i="2"/>
  <c r="B31" i="2"/>
  <c r="H21" i="2"/>
  <c r="G21" i="2"/>
  <c r="F21" i="2"/>
  <c r="E21" i="2"/>
  <c r="D21" i="2"/>
  <c r="C21" i="2"/>
  <c r="B21" i="2"/>
  <c r="D18" i="10"/>
  <c r="C17" i="2"/>
  <c r="B17" i="2"/>
  <c r="H9" i="2"/>
  <c r="G9" i="2"/>
  <c r="F9" i="2"/>
  <c r="E9" i="2"/>
  <c r="D9" i="2"/>
  <c r="C9" i="2"/>
  <c r="B9" i="2"/>
  <c r="H3" i="2"/>
  <c r="H2" i="2" s="1"/>
  <c r="G3" i="2"/>
  <c r="F3" i="2"/>
  <c r="E3" i="2"/>
  <c r="D3" i="2"/>
  <c r="C3" i="2"/>
  <c r="B3" i="2"/>
  <c r="D95" i="2" l="1"/>
  <c r="E95" i="2" s="1"/>
  <c r="F95" i="2" s="1"/>
  <c r="G95" i="2" s="1"/>
  <c r="H74" i="3"/>
  <c r="H108" i="3"/>
  <c r="H99" i="3"/>
  <c r="H106" i="3"/>
  <c r="B2" i="2"/>
  <c r="D98" i="2"/>
  <c r="G100" i="3"/>
  <c r="G87" i="3"/>
  <c r="H95" i="2"/>
  <c r="C107" i="2"/>
  <c r="B75" i="2"/>
  <c r="E73" i="10"/>
  <c r="F94" i="2"/>
  <c r="G94" i="2" s="1"/>
  <c r="H94" i="2" s="1"/>
  <c r="H73" i="10" s="1"/>
  <c r="F98" i="2"/>
  <c r="F73" i="10"/>
  <c r="H5" i="10"/>
  <c r="H3" i="10" s="1"/>
  <c r="F101" i="3"/>
  <c r="F102" i="3"/>
  <c r="H107" i="2"/>
  <c r="G2" i="2"/>
  <c r="G108" i="2" s="1"/>
  <c r="G107" i="2"/>
  <c r="F107" i="2"/>
  <c r="E98" i="2"/>
  <c r="E107" i="2"/>
  <c r="C98" i="2"/>
  <c r="D107" i="2"/>
  <c r="E2" i="2"/>
  <c r="E74" i="2" s="1"/>
  <c r="E18" i="10"/>
  <c r="C2" i="2"/>
  <c r="C74" i="2" s="1"/>
  <c r="C100" i="2" s="1"/>
  <c r="D2" i="2"/>
  <c r="D74" i="2" s="1"/>
  <c r="E99" i="6"/>
  <c r="G94" i="6"/>
  <c r="F98" i="6"/>
  <c r="B74" i="2"/>
  <c r="B108" i="2"/>
  <c r="H108" i="2"/>
  <c r="H74" i="2"/>
  <c r="B99" i="2"/>
  <c r="H98" i="4"/>
  <c r="G98" i="4"/>
  <c r="B98" i="4"/>
  <c r="H88" i="4"/>
  <c r="G88" i="4"/>
  <c r="F88" i="4"/>
  <c r="E88" i="4"/>
  <c r="D88" i="4"/>
  <c r="C88" i="4"/>
  <c r="B88" i="4"/>
  <c r="B77" i="4"/>
  <c r="H75" i="4"/>
  <c r="G75" i="4"/>
  <c r="F75" i="4"/>
  <c r="E75" i="4"/>
  <c r="D75" i="4"/>
  <c r="C75" i="4"/>
  <c r="B75" i="4"/>
  <c r="H66" i="4"/>
  <c r="G66" i="4"/>
  <c r="F66" i="4"/>
  <c r="E66" i="4"/>
  <c r="D66" i="4"/>
  <c r="C66" i="4"/>
  <c r="B66" i="4"/>
  <c r="H56" i="4"/>
  <c r="G56" i="4"/>
  <c r="F56" i="4"/>
  <c r="E56" i="4"/>
  <c r="D56" i="4"/>
  <c r="C56" i="4"/>
  <c r="B56" i="4"/>
  <c r="H39" i="4"/>
  <c r="G39" i="4"/>
  <c r="E39" i="4"/>
  <c r="D39" i="4"/>
  <c r="C49" i="4"/>
  <c r="C39" i="4" s="1"/>
  <c r="B49" i="4"/>
  <c r="B39" i="4" s="1"/>
  <c r="H41" i="4"/>
  <c r="G41" i="4"/>
  <c r="F41" i="4"/>
  <c r="E41" i="4"/>
  <c r="D41" i="4"/>
  <c r="C41" i="4"/>
  <c r="B41" i="4"/>
  <c r="F39" i="4"/>
  <c r="H31" i="4"/>
  <c r="G31" i="4"/>
  <c r="F31" i="4"/>
  <c r="E31" i="4"/>
  <c r="D31" i="4"/>
  <c r="C31" i="4"/>
  <c r="B31" i="4"/>
  <c r="H21" i="4"/>
  <c r="G21" i="4"/>
  <c r="F21" i="4"/>
  <c r="E21" i="4"/>
  <c r="D21" i="4"/>
  <c r="C21" i="4"/>
  <c r="B21" i="4"/>
  <c r="C17" i="4"/>
  <c r="B17" i="4"/>
  <c r="H9" i="4"/>
  <c r="G9" i="4"/>
  <c r="F9" i="4"/>
  <c r="E9" i="4"/>
  <c r="D9" i="4"/>
  <c r="C9" i="4"/>
  <c r="B9" i="4"/>
  <c r="H3" i="4"/>
  <c r="G3" i="4"/>
  <c r="E3" i="4"/>
  <c r="D3" i="4"/>
  <c r="C3" i="4"/>
  <c r="B3" i="4"/>
  <c r="D107" i="4" l="1"/>
  <c r="C95" i="4"/>
  <c r="G101" i="3"/>
  <c r="G102" i="3"/>
  <c r="H98" i="2"/>
  <c r="H99" i="2" s="1"/>
  <c r="G70" i="10"/>
  <c r="G104" i="3"/>
  <c r="G98" i="2"/>
  <c r="G99" i="2" s="1"/>
  <c r="H100" i="3"/>
  <c r="H102" i="3" s="1"/>
  <c r="H87" i="3"/>
  <c r="G98" i="6"/>
  <c r="G102" i="6" s="1"/>
  <c r="G73" i="10"/>
  <c r="G74" i="2"/>
  <c r="G87" i="2" s="1"/>
  <c r="G104" i="2" s="1"/>
  <c r="H106" i="2"/>
  <c r="E99" i="2"/>
  <c r="E108" i="2"/>
  <c r="D108" i="2"/>
  <c r="D99" i="2"/>
  <c r="E106" i="2"/>
  <c r="D106" i="2"/>
  <c r="C87" i="2"/>
  <c r="C104" i="2" s="1"/>
  <c r="C108" i="2"/>
  <c r="F2" i="2"/>
  <c r="F106" i="2" s="1"/>
  <c r="F18" i="10"/>
  <c r="C106" i="2"/>
  <c r="C99" i="2"/>
  <c r="C107" i="4"/>
  <c r="B2" i="4"/>
  <c r="B108" i="4" s="1"/>
  <c r="H107" i="4"/>
  <c r="G107" i="4"/>
  <c r="F107" i="4"/>
  <c r="E107" i="4"/>
  <c r="H2" i="4"/>
  <c r="H108" i="4" s="1"/>
  <c r="G2" i="4"/>
  <c r="G108" i="4" s="1"/>
  <c r="F2" i="4"/>
  <c r="F108" i="4" s="1"/>
  <c r="E2" i="4"/>
  <c r="E108" i="4" s="1"/>
  <c r="D2" i="4"/>
  <c r="D108" i="4" s="1"/>
  <c r="C2" i="4"/>
  <c r="F99" i="6"/>
  <c r="F102" i="6"/>
  <c r="H87" i="2"/>
  <c r="H104" i="2" s="1"/>
  <c r="H100" i="2"/>
  <c r="H102" i="2" s="1"/>
  <c r="E100" i="2"/>
  <c r="E87" i="2"/>
  <c r="E104" i="2" s="1"/>
  <c r="D100" i="2"/>
  <c r="D87" i="2"/>
  <c r="D104" i="2" s="1"/>
  <c r="B87" i="2"/>
  <c r="B104" i="2" s="1"/>
  <c r="B100" i="2"/>
  <c r="B74" i="4"/>
  <c r="D95" i="4"/>
  <c r="B98" i="5"/>
  <c r="E74" i="4" l="1"/>
  <c r="G99" i="6"/>
  <c r="H70" i="10"/>
  <c r="H104" i="3"/>
  <c r="C98" i="4"/>
  <c r="C99" i="4" s="1"/>
  <c r="G100" i="2"/>
  <c r="G101" i="2" s="1"/>
  <c r="C74" i="4"/>
  <c r="C100" i="4" s="1"/>
  <c r="C108" i="4"/>
  <c r="F99" i="2"/>
  <c r="F108" i="2"/>
  <c r="G106" i="2"/>
  <c r="F74" i="2"/>
  <c r="F87" i="2" s="1"/>
  <c r="F104" i="2" s="1"/>
  <c r="C106" i="4"/>
  <c r="B99" i="4"/>
  <c r="G74" i="4"/>
  <c r="H106" i="4"/>
  <c r="H74" i="4"/>
  <c r="H100" i="4" s="1"/>
  <c r="G99" i="4"/>
  <c r="H99" i="4"/>
  <c r="G106" i="4"/>
  <c r="F74" i="4"/>
  <c r="F100" i="4" s="1"/>
  <c r="D74" i="4"/>
  <c r="D100" i="4" s="1"/>
  <c r="D102" i="4" s="1"/>
  <c r="D106" i="4"/>
  <c r="E106" i="4"/>
  <c r="F106" i="4"/>
  <c r="E101" i="2"/>
  <c r="E102" i="2"/>
  <c r="D98" i="4"/>
  <c r="D99" i="4" s="1"/>
  <c r="E95" i="4"/>
  <c r="E100" i="4"/>
  <c r="E87" i="4"/>
  <c r="E104" i="4" s="1"/>
  <c r="G100" i="4"/>
  <c r="G87" i="4"/>
  <c r="G104" i="4" s="1"/>
  <c r="B100" i="4"/>
  <c r="B87" i="4"/>
  <c r="B104" i="4" s="1"/>
  <c r="H102" i="4" l="1"/>
  <c r="H101" i="4"/>
  <c r="C87" i="4"/>
  <c r="C104" i="4" s="1"/>
  <c r="G102" i="2"/>
  <c r="F100" i="2"/>
  <c r="F101" i="2" s="1"/>
  <c r="H87" i="4"/>
  <c r="H104" i="4" s="1"/>
  <c r="F87" i="4"/>
  <c r="F104" i="4" s="1"/>
  <c r="D87" i="4"/>
  <c r="D104" i="4" s="1"/>
  <c r="F101" i="4"/>
  <c r="G101" i="4"/>
  <c r="G102" i="4"/>
  <c r="E101" i="4"/>
  <c r="E98" i="4"/>
  <c r="E99" i="4" s="1"/>
  <c r="F95" i="4"/>
  <c r="F98" i="4" l="1"/>
  <c r="F99" i="4" s="1"/>
  <c r="F102" i="2"/>
  <c r="E102" i="4"/>
  <c r="F102" i="4" l="1"/>
  <c r="B98" i="8"/>
  <c r="B92" i="8"/>
  <c r="H88" i="8"/>
  <c r="G88" i="8"/>
  <c r="F88" i="8"/>
  <c r="E88" i="8"/>
  <c r="D88" i="8"/>
  <c r="C88" i="8"/>
  <c r="C95" i="8" s="1"/>
  <c r="B88" i="8"/>
  <c r="B77" i="8"/>
  <c r="B75" i="8" s="1"/>
  <c r="H75" i="8"/>
  <c r="G75" i="8"/>
  <c r="F75" i="8"/>
  <c r="E75" i="8"/>
  <c r="D75" i="8"/>
  <c r="C75" i="8"/>
  <c r="H66" i="8"/>
  <c r="G66" i="8"/>
  <c r="F66" i="8"/>
  <c r="E66" i="8"/>
  <c r="D66" i="8"/>
  <c r="C66" i="8"/>
  <c r="B66" i="8"/>
  <c r="H56" i="8"/>
  <c r="G56" i="8"/>
  <c r="F56" i="8"/>
  <c r="E56" i="8"/>
  <c r="D56" i="8"/>
  <c r="C56" i="8"/>
  <c r="B56" i="8"/>
  <c r="H39" i="8"/>
  <c r="G39" i="8"/>
  <c r="F39" i="8"/>
  <c r="D39" i="8"/>
  <c r="C49" i="8"/>
  <c r="C39" i="8" s="1"/>
  <c r="B49" i="8"/>
  <c r="B39" i="8" s="1"/>
  <c r="H41" i="8"/>
  <c r="G41" i="8"/>
  <c r="F41" i="8"/>
  <c r="E41" i="8"/>
  <c r="D41" i="8"/>
  <c r="C41" i="8"/>
  <c r="B41" i="8"/>
  <c r="E39" i="8"/>
  <c r="H31" i="8"/>
  <c r="G31" i="8"/>
  <c r="F31" i="8"/>
  <c r="E31" i="8"/>
  <c r="D31" i="8"/>
  <c r="C31" i="8"/>
  <c r="B31" i="8"/>
  <c r="H21" i="8"/>
  <c r="G21" i="8"/>
  <c r="F21" i="8"/>
  <c r="E21" i="8"/>
  <c r="D21" i="8"/>
  <c r="C21" i="8"/>
  <c r="B21" i="8"/>
  <c r="F2" i="8"/>
  <c r="C17" i="8"/>
  <c r="B17" i="8"/>
  <c r="B2" i="8" s="1"/>
  <c r="B108" i="8" s="1"/>
  <c r="H9" i="8"/>
  <c r="G9" i="8"/>
  <c r="F9" i="8"/>
  <c r="E9" i="8"/>
  <c r="D9" i="8"/>
  <c r="C9" i="8"/>
  <c r="B9" i="8"/>
  <c r="H3" i="8"/>
  <c r="G3" i="8"/>
  <c r="G2" i="8" s="1"/>
  <c r="F3" i="8"/>
  <c r="E3" i="8"/>
  <c r="D3" i="8"/>
  <c r="D2" i="8" s="1"/>
  <c r="C3" i="8"/>
  <c r="C2" i="8" s="1"/>
  <c r="B3" i="8"/>
  <c r="D95" i="8" l="1"/>
  <c r="C74" i="10"/>
  <c r="C77" i="10" s="1"/>
  <c r="C98" i="8"/>
  <c r="C99" i="8" s="1"/>
  <c r="D106" i="8"/>
  <c r="C107" i="8"/>
  <c r="H107" i="8"/>
  <c r="H2" i="8"/>
  <c r="H108" i="8" s="1"/>
  <c r="F108" i="8"/>
  <c r="E107" i="8"/>
  <c r="F107" i="8"/>
  <c r="E2" i="8"/>
  <c r="E108" i="8" s="1"/>
  <c r="C108" i="8"/>
  <c r="C106" i="8"/>
  <c r="C74" i="8"/>
  <c r="G108" i="8"/>
  <c r="G106" i="8"/>
  <c r="G74" i="8"/>
  <c r="G107" i="8"/>
  <c r="D108" i="8"/>
  <c r="B74" i="8"/>
  <c r="F74" i="8"/>
  <c r="D107" i="8"/>
  <c r="B99" i="8"/>
  <c r="D74" i="8"/>
  <c r="E106" i="8" l="1"/>
  <c r="H106" i="8"/>
  <c r="H74" i="8"/>
  <c r="E95" i="8"/>
  <c r="D98" i="8"/>
  <c r="D99" i="8" s="1"/>
  <c r="F106" i="8"/>
  <c r="E74" i="8"/>
  <c r="E87" i="8" s="1"/>
  <c r="E104" i="8" s="1"/>
  <c r="D100" i="8"/>
  <c r="D87" i="8"/>
  <c r="D104" i="8" s="1"/>
  <c r="F100" i="8"/>
  <c r="F87" i="8"/>
  <c r="F104" i="8" s="1"/>
  <c r="C100" i="8"/>
  <c r="C87" i="8"/>
  <c r="C104" i="8" s="1"/>
  <c r="B100" i="8"/>
  <c r="B87" i="8"/>
  <c r="B104" i="8" s="1"/>
  <c r="E100" i="8"/>
  <c r="G100" i="8"/>
  <c r="G87" i="8"/>
  <c r="G104" i="8" s="1"/>
  <c r="H100" i="8"/>
  <c r="H87" i="8"/>
  <c r="H104" i="8" s="1"/>
  <c r="C98" i="5"/>
  <c r="B102" i="8" l="1"/>
  <c r="B101" i="8"/>
  <c r="F95" i="8"/>
  <c r="E98" i="8"/>
  <c r="E99" i="8" s="1"/>
  <c r="C102" i="8"/>
  <c r="C101" i="8"/>
  <c r="H101" i="8"/>
  <c r="D102" i="8"/>
  <c r="D101" i="8"/>
  <c r="G101" i="8"/>
  <c r="F101" i="8"/>
  <c r="E101" i="8"/>
  <c r="B61" i="5"/>
  <c r="B56" i="5" s="1"/>
  <c r="B43" i="10" s="1"/>
  <c r="B41" i="10" s="1"/>
  <c r="B33" i="10" s="1"/>
  <c r="B92" i="5"/>
  <c r="B71" i="10" s="1"/>
  <c r="B90" i="5"/>
  <c r="B77" i="5"/>
  <c r="B47" i="1"/>
  <c r="B27" i="1"/>
  <c r="B46" i="1"/>
  <c r="H51" i="1"/>
  <c r="G51" i="1"/>
  <c r="F51" i="1"/>
  <c r="E51" i="1"/>
  <c r="D51" i="1"/>
  <c r="C51" i="1"/>
  <c r="B51" i="1"/>
  <c r="C50" i="1"/>
  <c r="B50" i="1"/>
  <c r="H49" i="1"/>
  <c r="G49" i="1"/>
  <c r="F49" i="1"/>
  <c r="E49" i="1"/>
  <c r="D49" i="1"/>
  <c r="C49" i="1"/>
  <c r="B49" i="1"/>
  <c r="H47" i="1"/>
  <c r="G47" i="1"/>
  <c r="F47" i="1"/>
  <c r="E47" i="1"/>
  <c r="D47" i="1"/>
  <c r="C47" i="1"/>
  <c r="H46" i="1"/>
  <c r="G46" i="1"/>
  <c r="F46" i="1"/>
  <c r="E46" i="1"/>
  <c r="D46" i="1"/>
  <c r="C46" i="1"/>
  <c r="H45" i="1"/>
  <c r="G45" i="1"/>
  <c r="F45" i="1"/>
  <c r="E45" i="1"/>
  <c r="D45" i="1"/>
  <c r="C45" i="1"/>
  <c r="H44" i="1"/>
  <c r="G44" i="1"/>
  <c r="F44" i="1"/>
  <c r="E44" i="1"/>
  <c r="D44" i="1"/>
  <c r="C44" i="1"/>
  <c r="B44" i="1"/>
  <c r="H41" i="1"/>
  <c r="G41" i="1"/>
  <c r="F41" i="1"/>
  <c r="E41" i="1"/>
  <c r="D41" i="1"/>
  <c r="C41" i="1"/>
  <c r="B41" i="1"/>
  <c r="H40" i="1"/>
  <c r="G40" i="1"/>
  <c r="F40" i="1"/>
  <c r="E40" i="1"/>
  <c r="D40" i="1"/>
  <c r="C40" i="1"/>
  <c r="B40" i="1"/>
  <c r="H39" i="1"/>
  <c r="G39" i="1"/>
  <c r="F39" i="1"/>
  <c r="E39" i="1"/>
  <c r="D39" i="1"/>
  <c r="C39" i="1"/>
  <c r="B39" i="1"/>
  <c r="H38" i="1"/>
  <c r="G38" i="1"/>
  <c r="F38" i="1"/>
  <c r="E38" i="1"/>
  <c r="D38" i="1"/>
  <c r="C38" i="1"/>
  <c r="B38" i="1"/>
  <c r="H37" i="1"/>
  <c r="G37" i="1"/>
  <c r="F37" i="1"/>
  <c r="E37" i="1"/>
  <c r="D37" i="1"/>
  <c r="C37" i="1"/>
  <c r="B37" i="1"/>
  <c r="H36" i="1"/>
  <c r="G36" i="1"/>
  <c r="F36" i="1"/>
  <c r="E36" i="1"/>
  <c r="D36" i="1"/>
  <c r="C36" i="1"/>
  <c r="B36" i="1"/>
  <c r="H35" i="1"/>
  <c r="G35" i="1"/>
  <c r="F35" i="1"/>
  <c r="E35" i="1"/>
  <c r="D35" i="1"/>
  <c r="C35" i="1"/>
  <c r="B35" i="1"/>
  <c r="H32" i="1"/>
  <c r="G32" i="1"/>
  <c r="F32" i="1"/>
  <c r="E32" i="1"/>
  <c r="D32" i="1"/>
  <c r="C32" i="1"/>
  <c r="H31" i="1"/>
  <c r="G31" i="1"/>
  <c r="F31" i="1"/>
  <c r="E31" i="1"/>
  <c r="D31" i="1"/>
  <c r="C31" i="1"/>
  <c r="B31" i="1"/>
  <c r="H27" i="1"/>
  <c r="G27" i="1"/>
  <c r="F27" i="1"/>
  <c r="E27" i="1"/>
  <c r="D27" i="1"/>
  <c r="C27" i="1"/>
  <c r="H26" i="1"/>
  <c r="G26" i="1"/>
  <c r="F26" i="1"/>
  <c r="E26" i="1"/>
  <c r="D26" i="1"/>
  <c r="C26" i="1"/>
  <c r="B26" i="1"/>
  <c r="H23" i="1"/>
  <c r="G23" i="1"/>
  <c r="F23" i="1"/>
  <c r="E23" i="1"/>
  <c r="D23" i="1"/>
  <c r="C23" i="1"/>
  <c r="B23" i="1"/>
  <c r="H21" i="1"/>
  <c r="G21" i="1"/>
  <c r="G20" i="1" s="1"/>
  <c r="F21" i="1"/>
  <c r="F20" i="1" s="1"/>
  <c r="E21" i="1"/>
  <c r="E20" i="1" s="1"/>
  <c r="D21" i="1"/>
  <c r="C21" i="1"/>
  <c r="C20" i="1" s="1"/>
  <c r="B21" i="1"/>
  <c r="B20" i="1" s="1"/>
  <c r="H18" i="1"/>
  <c r="G18" i="1"/>
  <c r="F18" i="1"/>
  <c r="E18" i="1"/>
  <c r="D18" i="1"/>
  <c r="C18" i="1"/>
  <c r="B18" i="1"/>
  <c r="H15" i="1"/>
  <c r="G15" i="1"/>
  <c r="F15" i="1"/>
  <c r="E15" i="1"/>
  <c r="D15" i="1"/>
  <c r="C15" i="1"/>
  <c r="B15" i="1"/>
  <c r="H12" i="1"/>
  <c r="G12" i="1"/>
  <c r="F12" i="1"/>
  <c r="E12" i="1"/>
  <c r="D12" i="1"/>
  <c r="C12" i="1"/>
  <c r="B12" i="1"/>
  <c r="H11" i="1"/>
  <c r="G11" i="1"/>
  <c r="F11" i="1"/>
  <c r="E11" i="1"/>
  <c r="D11" i="1"/>
  <c r="C11" i="1"/>
  <c r="B11" i="1"/>
  <c r="H10" i="1"/>
  <c r="G10" i="1"/>
  <c r="F10" i="1"/>
  <c r="E10" i="1"/>
  <c r="E9" i="1" s="1"/>
  <c r="D10" i="1"/>
  <c r="C10" i="1"/>
  <c r="B10" i="1"/>
  <c r="H7" i="1"/>
  <c r="G7" i="1"/>
  <c r="F7" i="1"/>
  <c r="E7" i="1"/>
  <c r="D7" i="1"/>
  <c r="C7" i="1"/>
  <c r="H6" i="1"/>
  <c r="G6" i="1"/>
  <c r="F6" i="1"/>
  <c r="E6" i="1"/>
  <c r="D6" i="1"/>
  <c r="C6" i="1"/>
  <c r="H5" i="1"/>
  <c r="G5" i="1"/>
  <c r="F5" i="1"/>
  <c r="E5" i="1"/>
  <c r="D5" i="1"/>
  <c r="C5" i="1"/>
  <c r="H4" i="1"/>
  <c r="G4" i="1"/>
  <c r="F4" i="1"/>
  <c r="E4" i="1"/>
  <c r="D4" i="1"/>
  <c r="C4" i="1"/>
  <c r="B7" i="1"/>
  <c r="B6" i="1"/>
  <c r="B5" i="1"/>
  <c r="B4" i="1"/>
  <c r="H88" i="5"/>
  <c r="G88" i="5"/>
  <c r="F88" i="5"/>
  <c r="E88" i="5"/>
  <c r="D88" i="5"/>
  <c r="D95" i="5" s="1"/>
  <c r="C88" i="5"/>
  <c r="H75" i="5"/>
  <c r="G75" i="5"/>
  <c r="F75" i="5"/>
  <c r="E75" i="5"/>
  <c r="D75" i="5"/>
  <c r="C75" i="5"/>
  <c r="H66" i="5"/>
  <c r="G66" i="5"/>
  <c r="F66" i="5"/>
  <c r="E66" i="5"/>
  <c r="D66" i="5"/>
  <c r="C66" i="5"/>
  <c r="B66" i="5"/>
  <c r="B51" i="10" s="1"/>
  <c r="H56" i="5"/>
  <c r="G56" i="5"/>
  <c r="F56" i="5"/>
  <c r="E56" i="5"/>
  <c r="D56" i="5"/>
  <c r="C56" i="5"/>
  <c r="H39" i="5"/>
  <c r="G39" i="5"/>
  <c r="F39" i="5"/>
  <c r="E39" i="5"/>
  <c r="D39" i="5"/>
  <c r="C49" i="5"/>
  <c r="C39" i="5" s="1"/>
  <c r="B49" i="5"/>
  <c r="B39" i="5" s="1"/>
  <c r="H41" i="5"/>
  <c r="H29" i="10" s="1"/>
  <c r="H28" i="10" s="1"/>
  <c r="G41" i="5"/>
  <c r="G29" i="10" s="1"/>
  <c r="G28" i="10" s="1"/>
  <c r="F41" i="5"/>
  <c r="F29" i="10" s="1"/>
  <c r="F28" i="10" s="1"/>
  <c r="E41" i="5"/>
  <c r="E29" i="10" s="1"/>
  <c r="E28" i="10" s="1"/>
  <c r="D41" i="5"/>
  <c r="D29" i="10" s="1"/>
  <c r="D28" i="10" s="1"/>
  <c r="C41" i="5"/>
  <c r="C29" i="10" s="1"/>
  <c r="C28" i="10" s="1"/>
  <c r="B41" i="5"/>
  <c r="B29" i="10" s="1"/>
  <c r="B28" i="10" s="1"/>
  <c r="H31" i="5"/>
  <c r="G31" i="5"/>
  <c r="F31" i="5"/>
  <c r="E31" i="5"/>
  <c r="D31" i="5"/>
  <c r="C31" i="5"/>
  <c r="B31" i="5"/>
  <c r="H21" i="5"/>
  <c r="H20" i="10" s="1"/>
  <c r="G21" i="5"/>
  <c r="G20" i="10" s="1"/>
  <c r="F21" i="5"/>
  <c r="F20" i="10" s="1"/>
  <c r="E21" i="5"/>
  <c r="E20" i="10" s="1"/>
  <c r="D21" i="5"/>
  <c r="D20" i="10" s="1"/>
  <c r="C21" i="5"/>
  <c r="C20" i="10" s="1"/>
  <c r="B21" i="5"/>
  <c r="B20" i="10" s="1"/>
  <c r="C17" i="5"/>
  <c r="B17" i="5"/>
  <c r="H9" i="5"/>
  <c r="H12" i="10" s="1"/>
  <c r="H11" i="10" s="1"/>
  <c r="G9" i="5"/>
  <c r="G12" i="10" s="1"/>
  <c r="G11" i="10" s="1"/>
  <c r="F9" i="5"/>
  <c r="F12" i="10" s="1"/>
  <c r="F11" i="10" s="1"/>
  <c r="E9" i="5"/>
  <c r="E12" i="10" s="1"/>
  <c r="E11" i="10" s="1"/>
  <c r="D9" i="5"/>
  <c r="D12" i="10" s="1"/>
  <c r="D11" i="10" s="1"/>
  <c r="C9" i="5"/>
  <c r="C12" i="10" s="1"/>
  <c r="C11" i="10" s="1"/>
  <c r="B9" i="5"/>
  <c r="B12" i="10" s="1"/>
  <c r="B11" i="10" s="1"/>
  <c r="H3" i="5"/>
  <c r="G3" i="5"/>
  <c r="F3" i="5"/>
  <c r="E3" i="5"/>
  <c r="D3" i="5"/>
  <c r="C3" i="5"/>
  <c r="B3" i="5"/>
  <c r="B25" i="1"/>
  <c r="D19" i="10" l="1"/>
  <c r="D16" i="10" s="1"/>
  <c r="D2" i="10" s="1"/>
  <c r="H19" i="10"/>
  <c r="H16" i="10" s="1"/>
  <c r="H2" i="10" s="1"/>
  <c r="G19" i="10"/>
  <c r="G16" i="10" s="1"/>
  <c r="G2" i="10" s="1"/>
  <c r="E19" i="10"/>
  <c r="E16" i="10" s="1"/>
  <c r="E2" i="10" s="1"/>
  <c r="C19" i="10"/>
  <c r="C16" i="10" s="1"/>
  <c r="C2" i="10" s="1"/>
  <c r="C78" i="10" s="1"/>
  <c r="B19" i="10"/>
  <c r="B16" i="10" s="1"/>
  <c r="B2" i="10" s="1"/>
  <c r="C85" i="10" s="1"/>
  <c r="F19" i="10"/>
  <c r="F16" i="10" s="1"/>
  <c r="F2" i="10" s="1"/>
  <c r="D20" i="1"/>
  <c r="D17" i="1" s="1"/>
  <c r="H20" i="1"/>
  <c r="G9" i="1"/>
  <c r="F9" i="1"/>
  <c r="D9" i="1"/>
  <c r="H9" i="1"/>
  <c r="E19" i="1"/>
  <c r="G28" i="1"/>
  <c r="G51" i="10"/>
  <c r="C25" i="1"/>
  <c r="C43" i="10"/>
  <c r="C41" i="10" s="1"/>
  <c r="G25" i="1"/>
  <c r="G43" i="10"/>
  <c r="G41" i="10" s="1"/>
  <c r="D51" i="10"/>
  <c r="D28" i="1"/>
  <c r="H51" i="10"/>
  <c r="H28" i="1"/>
  <c r="E95" i="5"/>
  <c r="D74" i="10"/>
  <c r="D77" i="10" s="1"/>
  <c r="D98" i="5"/>
  <c r="E102" i="8"/>
  <c r="G95" i="8"/>
  <c r="F98" i="8"/>
  <c r="F25" i="1"/>
  <c r="F43" i="10"/>
  <c r="F41" i="10" s="1"/>
  <c r="D25" i="1"/>
  <c r="D43" i="10"/>
  <c r="D41" i="10" s="1"/>
  <c r="H25" i="1"/>
  <c r="H43" i="10"/>
  <c r="H41" i="10" s="1"/>
  <c r="E51" i="10"/>
  <c r="E28" i="1"/>
  <c r="B75" i="5"/>
  <c r="B55" i="10"/>
  <c r="B53" i="10" s="1"/>
  <c r="B27" i="10"/>
  <c r="C28" i="1"/>
  <c r="C51" i="10"/>
  <c r="E25" i="1"/>
  <c r="E43" i="10"/>
  <c r="E41" i="10" s="1"/>
  <c r="F51" i="10"/>
  <c r="F28" i="1"/>
  <c r="D50" i="1"/>
  <c r="D53" i="1" s="1"/>
  <c r="B45" i="1"/>
  <c r="B43" i="1" s="1"/>
  <c r="B69" i="10"/>
  <c r="B67" i="10" s="1"/>
  <c r="B88" i="5"/>
  <c r="B28" i="1"/>
  <c r="E107" i="5"/>
  <c r="H107" i="5"/>
  <c r="G107" i="5"/>
  <c r="F107" i="5"/>
  <c r="H2" i="5"/>
  <c r="H74" i="5" s="1"/>
  <c r="D107" i="5"/>
  <c r="C107" i="5"/>
  <c r="G43" i="1"/>
  <c r="H43" i="1"/>
  <c r="C53" i="1"/>
  <c r="B53" i="1"/>
  <c r="E43" i="1"/>
  <c r="F43" i="1"/>
  <c r="F2" i="5"/>
  <c r="E2" i="5"/>
  <c r="D2" i="5"/>
  <c r="G2" i="5"/>
  <c r="C43" i="1"/>
  <c r="C2" i="5"/>
  <c r="B32" i="1"/>
  <c r="B30" i="1" s="1"/>
  <c r="B2" i="5"/>
  <c r="H30" i="1"/>
  <c r="D43" i="1"/>
  <c r="D30" i="1"/>
  <c r="F16" i="1"/>
  <c r="C8" i="1"/>
  <c r="C19" i="1"/>
  <c r="G19" i="1"/>
  <c r="E14" i="1"/>
  <c r="G8" i="1"/>
  <c r="B16" i="1"/>
  <c r="B19" i="1"/>
  <c r="F19" i="1"/>
  <c r="G16" i="1"/>
  <c r="C14" i="1"/>
  <c r="D16" i="1"/>
  <c r="D19" i="1"/>
  <c r="H19" i="1"/>
  <c r="G14" i="1"/>
  <c r="H16" i="1"/>
  <c r="E30" i="1"/>
  <c r="E8" i="1"/>
  <c r="E3" i="1"/>
  <c r="C17" i="1"/>
  <c r="G17" i="1"/>
  <c r="C16" i="1"/>
  <c r="D8" i="1"/>
  <c r="H8" i="1"/>
  <c r="B14" i="1"/>
  <c r="F14" i="1"/>
  <c r="H17" i="1"/>
  <c r="B8" i="1"/>
  <c r="D14" i="1"/>
  <c r="H14" i="1"/>
  <c r="E16" i="1"/>
  <c r="F8" i="1"/>
  <c r="B3" i="1"/>
  <c r="D3" i="1"/>
  <c r="H3" i="1"/>
  <c r="F3" i="1"/>
  <c r="C3" i="1"/>
  <c r="G3" i="1"/>
  <c r="C9" i="1"/>
  <c r="F17" i="1"/>
  <c r="C30" i="1"/>
  <c r="G30" i="1"/>
  <c r="F30" i="1"/>
  <c r="E17" i="1"/>
  <c r="B17" i="1"/>
  <c r="B9" i="1"/>
  <c r="H85" i="10" l="1"/>
  <c r="G85" i="10"/>
  <c r="D42" i="10"/>
  <c r="D33" i="10"/>
  <c r="G42" i="10"/>
  <c r="G33" i="10"/>
  <c r="B74" i="5"/>
  <c r="B99" i="5"/>
  <c r="B108" i="5"/>
  <c r="H42" i="10"/>
  <c r="H33" i="10"/>
  <c r="F99" i="8"/>
  <c r="F102" i="8"/>
  <c r="C42" i="10"/>
  <c r="C33" i="10"/>
  <c r="E42" i="10"/>
  <c r="E33" i="10"/>
  <c r="B78" i="10"/>
  <c r="B52" i="10"/>
  <c r="B87" i="10"/>
  <c r="F42" i="10"/>
  <c r="F33" i="10"/>
  <c r="H95" i="8"/>
  <c r="H98" i="8" s="1"/>
  <c r="G98" i="8"/>
  <c r="F95" i="5"/>
  <c r="E74" i="10"/>
  <c r="E77" i="10" s="1"/>
  <c r="E78" i="10" s="1"/>
  <c r="E98" i="5"/>
  <c r="E50" i="1"/>
  <c r="E53" i="1" s="1"/>
  <c r="F85" i="10"/>
  <c r="D85" i="10"/>
  <c r="D78" i="10"/>
  <c r="E85" i="10"/>
  <c r="E62" i="1"/>
  <c r="H108" i="5"/>
  <c r="H87" i="5"/>
  <c r="H104" i="5" s="1"/>
  <c r="H100" i="5"/>
  <c r="G74" i="5"/>
  <c r="G108" i="5"/>
  <c r="H106" i="5"/>
  <c r="F108" i="5"/>
  <c r="G106" i="5"/>
  <c r="F74" i="5"/>
  <c r="E74" i="5"/>
  <c r="F106" i="5"/>
  <c r="E108" i="5"/>
  <c r="E99" i="5"/>
  <c r="D74" i="5"/>
  <c r="E106" i="5"/>
  <c r="D108" i="5"/>
  <c r="D99" i="5"/>
  <c r="C74" i="5"/>
  <c r="D106" i="5"/>
  <c r="C99" i="5"/>
  <c r="C106" i="5"/>
  <c r="C108" i="5"/>
  <c r="D62" i="1"/>
  <c r="G2" i="1"/>
  <c r="H62" i="1"/>
  <c r="C62" i="1"/>
  <c r="F62" i="1"/>
  <c r="G62" i="1"/>
  <c r="E2" i="1"/>
  <c r="C2" i="1"/>
  <c r="C54" i="1" s="1"/>
  <c r="B2" i="1"/>
  <c r="B54" i="1" s="1"/>
  <c r="F2" i="1"/>
  <c r="D2" i="1"/>
  <c r="H2" i="1"/>
  <c r="G99" i="8" l="1"/>
  <c r="G102" i="8"/>
  <c r="E34" i="10"/>
  <c r="E27" i="10"/>
  <c r="G95" i="5"/>
  <c r="F74" i="10"/>
  <c r="F77" i="10" s="1"/>
  <c r="F78" i="10" s="1"/>
  <c r="F98" i="5"/>
  <c r="F99" i="5" s="1"/>
  <c r="F50" i="1"/>
  <c r="F53" i="1" s="1"/>
  <c r="F54" i="1" s="1"/>
  <c r="H99" i="8"/>
  <c r="H102" i="8"/>
  <c r="B66" i="10"/>
  <c r="B83" i="10" s="1"/>
  <c r="B79" i="10"/>
  <c r="D34" i="10"/>
  <c r="D27" i="10"/>
  <c r="G34" i="10"/>
  <c r="G27" i="10"/>
  <c r="F34" i="10"/>
  <c r="F27" i="10"/>
  <c r="C34" i="10"/>
  <c r="C27" i="10"/>
  <c r="H34" i="10"/>
  <c r="H27" i="10"/>
  <c r="B87" i="5"/>
  <c r="B104" i="5" s="1"/>
  <c r="B100" i="5"/>
  <c r="H101" i="5"/>
  <c r="G87" i="5"/>
  <c r="G104" i="5" s="1"/>
  <c r="G100" i="5"/>
  <c r="F87" i="5"/>
  <c r="F104" i="5" s="1"/>
  <c r="F100" i="5"/>
  <c r="E87" i="5"/>
  <c r="E104" i="5" s="1"/>
  <c r="E100" i="5"/>
  <c r="D87" i="5"/>
  <c r="D104" i="5" s="1"/>
  <c r="D100" i="5"/>
  <c r="C87" i="5"/>
  <c r="C104" i="5" s="1"/>
  <c r="C100" i="5"/>
  <c r="E29" i="1"/>
  <c r="E63" i="1"/>
  <c r="E61" i="1"/>
  <c r="E54" i="1"/>
  <c r="F29" i="1"/>
  <c r="F61" i="1"/>
  <c r="F63" i="1"/>
  <c r="H29" i="1"/>
  <c r="H63" i="1"/>
  <c r="H61" i="1"/>
  <c r="B29" i="1"/>
  <c r="B63" i="1"/>
  <c r="G29" i="1"/>
  <c r="G61" i="1"/>
  <c r="G63" i="1"/>
  <c r="D29" i="1"/>
  <c r="D63" i="1"/>
  <c r="D61" i="1"/>
  <c r="D54" i="1"/>
  <c r="C29" i="1"/>
  <c r="C61" i="1"/>
  <c r="C63" i="1"/>
  <c r="B81" i="10" l="1"/>
  <c r="B80" i="10"/>
  <c r="C52" i="10"/>
  <c r="C87" i="10"/>
  <c r="C86" i="10"/>
  <c r="G52" i="10"/>
  <c r="G87" i="10"/>
  <c r="G86" i="10"/>
  <c r="E52" i="10"/>
  <c r="E87" i="10"/>
  <c r="E86" i="10"/>
  <c r="H52" i="10"/>
  <c r="H86" i="10"/>
  <c r="H87" i="10"/>
  <c r="F86" i="10"/>
  <c r="F87" i="10"/>
  <c r="F52" i="10"/>
  <c r="D86" i="10"/>
  <c r="D52" i="10"/>
  <c r="D87" i="10"/>
  <c r="H95" i="5"/>
  <c r="G74" i="10"/>
  <c r="G77" i="10" s="1"/>
  <c r="G78" i="10" s="1"/>
  <c r="G98" i="5"/>
  <c r="G99" i="5" s="1"/>
  <c r="G50" i="1"/>
  <c r="G53" i="1" s="1"/>
  <c r="G54" i="1" s="1"/>
  <c r="G101" i="5"/>
  <c r="G102" i="5"/>
  <c r="F101" i="5"/>
  <c r="F102" i="5"/>
  <c r="E101" i="5"/>
  <c r="E102" i="5"/>
  <c r="G42" i="1"/>
  <c r="G59" i="1" s="1"/>
  <c r="G55" i="1"/>
  <c r="C42" i="1"/>
  <c r="C59" i="1" s="1"/>
  <c r="C55" i="1"/>
  <c r="D42" i="1"/>
  <c r="D59" i="1" s="1"/>
  <c r="D55" i="1"/>
  <c r="F42" i="1"/>
  <c r="F59" i="1" s="1"/>
  <c r="F55" i="1"/>
  <c r="E42" i="1"/>
  <c r="E59" i="1" s="1"/>
  <c r="E55" i="1"/>
  <c r="B42" i="1"/>
  <c r="B59" i="1" s="1"/>
  <c r="B55" i="1"/>
  <c r="H42" i="1"/>
  <c r="H59" i="1" s="1"/>
  <c r="H55" i="1"/>
  <c r="H66" i="10" l="1"/>
  <c r="H83" i="10" s="1"/>
  <c r="H79" i="10"/>
  <c r="D66" i="10"/>
  <c r="D83" i="10" s="1"/>
  <c r="D79" i="10"/>
  <c r="C66" i="10"/>
  <c r="C83" i="10" s="1"/>
  <c r="C79" i="10"/>
  <c r="G79" i="10"/>
  <c r="G66" i="10"/>
  <c r="G83" i="10" s="1"/>
  <c r="H74" i="10"/>
  <c r="H77" i="10" s="1"/>
  <c r="H78" i="10" s="1"/>
  <c r="H98" i="5"/>
  <c r="H50" i="1"/>
  <c r="H53" i="1" s="1"/>
  <c r="H54" i="1" s="1"/>
  <c r="F79" i="10"/>
  <c r="F66" i="10"/>
  <c r="F83" i="10" s="1"/>
  <c r="E79" i="10"/>
  <c r="E66" i="10"/>
  <c r="E83" i="10" s="1"/>
  <c r="D57" i="1"/>
  <c r="D56" i="1"/>
  <c r="B56" i="1"/>
  <c r="B57" i="1"/>
  <c r="C57" i="1"/>
  <c r="C56" i="1"/>
  <c r="E57" i="1"/>
  <c r="E56" i="1"/>
  <c r="F57" i="1"/>
  <c r="F56" i="1"/>
  <c r="H56" i="1"/>
  <c r="G57" i="1"/>
  <c r="G56" i="1"/>
  <c r="F80" i="10" l="1"/>
  <c r="F81" i="10"/>
  <c r="G80" i="10"/>
  <c r="G81" i="10"/>
  <c r="H57" i="1"/>
  <c r="E81" i="10"/>
  <c r="E80" i="10"/>
  <c r="H99" i="5"/>
  <c r="H102" i="5"/>
  <c r="C80" i="10"/>
  <c r="C81" i="10"/>
  <c r="H80" i="10"/>
  <c r="H81" i="10"/>
  <c r="D81" i="10"/>
  <c r="D80" i="10"/>
</calcChain>
</file>

<file path=xl/comments1.xml><?xml version="1.0" encoding="utf-8"?>
<comments xmlns="http://schemas.openxmlformats.org/spreadsheetml/2006/main">
  <authors>
    <author>Kasutaja</author>
  </authors>
  <commentList>
    <comment ref="C17" authorId="0" shapeId="0">
      <text>
        <r>
          <rPr>
            <b/>
            <sz val="9"/>
            <color indexed="81"/>
            <rFont val="Tahoma"/>
            <family val="2"/>
            <charset val="186"/>
          </rPr>
          <t>Kasutaja:</t>
        </r>
        <r>
          <rPr>
            <sz val="9"/>
            <color indexed="81"/>
            <rFont val="Tahoma"/>
            <family val="2"/>
            <charset val="186"/>
          </rPr>
          <t xml:space="preserve">
2016 riigieelarve eraldiste järgi+ muud saadud toetused kehtiva 2016 EA järgi</t>
        </r>
      </text>
    </comment>
    <comment ref="C30" authorId="0" shapeId="0">
      <text>
        <r>
          <rPr>
            <b/>
            <sz val="9"/>
            <color indexed="81"/>
            <rFont val="Tahoma"/>
            <family val="2"/>
            <charset val="186"/>
          </rPr>
          <t>Kasutaja:</t>
        </r>
        <r>
          <rPr>
            <sz val="9"/>
            <color indexed="81"/>
            <rFont val="Tahoma"/>
            <family val="2"/>
            <charset val="186"/>
          </rPr>
          <t xml:space="preserve">
kehtiv 2016 EA</t>
        </r>
      </text>
    </comment>
    <comment ref="D50" authorId="0" shapeId="0">
      <text>
        <r>
          <rPr>
            <b/>
            <sz val="9"/>
            <color indexed="81"/>
            <rFont val="Tahoma"/>
            <family val="2"/>
            <charset val="186"/>
          </rPr>
          <t>Kasutaja:</t>
        </r>
        <r>
          <rPr>
            <sz val="9"/>
            <color indexed="81"/>
            <rFont val="Tahoma"/>
            <family val="2"/>
            <charset val="186"/>
          </rPr>
          <t xml:space="preserve">
Ei ole kehtiva eA strateegia järgi, kuna see ei vasta reaalsusele (nt. õpetajate palgakasv)</t>
        </r>
      </text>
    </comment>
    <comment ref="D90" authorId="0" shapeId="0">
      <text>
        <r>
          <rPr>
            <b/>
            <sz val="9"/>
            <color indexed="81"/>
            <rFont val="Tahoma"/>
            <family val="2"/>
            <charset val="186"/>
          </rPr>
          <t>Kasutaja:</t>
        </r>
        <r>
          <rPr>
            <sz val="9"/>
            <color indexed="81"/>
            <rFont val="Tahoma"/>
            <family val="2"/>
            <charset val="186"/>
          </rPr>
          <t xml:space="preserve">
Laenu tagasimakse suureneb võetava uue laenu arvelt </t>
        </r>
      </text>
    </comment>
    <comment ref="D95" authorId="0" shapeId="0">
      <text>
        <r>
          <rPr>
            <b/>
            <sz val="9"/>
            <color indexed="81"/>
            <rFont val="Tahoma"/>
            <family val="2"/>
            <charset val="186"/>
          </rPr>
          <t>Kasutaja:</t>
        </r>
        <r>
          <rPr>
            <sz val="9"/>
            <color indexed="81"/>
            <rFont val="Tahoma"/>
            <family val="2"/>
            <charset val="186"/>
          </rPr>
          <t xml:space="preserve">
Danske panga jääk+prog. uue laenu jääk (eeldusel, et tasutakse ca 37000 aastas uut laenu)</t>
        </r>
      </text>
    </comment>
  </commentList>
</comments>
</file>

<file path=xl/sharedStrings.xml><?xml version="1.0" encoding="utf-8"?>
<sst xmlns="http://schemas.openxmlformats.org/spreadsheetml/2006/main" count="1236" uniqueCount="102">
  <si>
    <t>[Omavalitsuse nimi ning määruse nr ja kuupäev]</t>
  </si>
  <si>
    <t>2016 eeldatav täitmine</t>
  </si>
  <si>
    <t xml:space="preserve">2017 eelarve  </t>
  </si>
  <si>
    <t xml:space="preserve">2018 eelarve  </t>
  </si>
  <si>
    <t xml:space="preserve">2019 eelarve  </t>
  </si>
  <si>
    <t xml:space="preserve">2020 eelarve  </t>
  </si>
  <si>
    <t>Põhitegevuse tulud kokku</t>
  </si>
  <si>
    <t xml:space="preserve">     Maksutulud</t>
  </si>
  <si>
    <t xml:space="preserve">          sh tulumaks</t>
  </si>
  <si>
    <t xml:space="preserve">          sh maamaks</t>
  </si>
  <si>
    <t xml:space="preserve">          sh muud maksutulud</t>
  </si>
  <si>
    <t xml:space="preserve">    Tulud kaupade ja teenuste müügist</t>
  </si>
  <si>
    <t xml:space="preserve">    Saadavad toetused tegevuskuludeks</t>
  </si>
  <si>
    <t xml:space="preserve">         sh  tasandusfond </t>
  </si>
  <si>
    <t xml:space="preserve">         sh  toetusfond</t>
  </si>
  <si>
    <t xml:space="preserve">         sh muud saadud toetused tegevuskuludeks</t>
  </si>
  <si>
    <t xml:space="preserve">     Muud tegevustulud</t>
  </si>
  <si>
    <t>Põhitegevuse kulud kokku</t>
  </si>
  <si>
    <t xml:space="preserve">     Antavad toetused tegevuskuludeks</t>
  </si>
  <si>
    <t xml:space="preserve">     Muud tegevuskulud</t>
  </si>
  <si>
    <t xml:space="preserve">          sh personalikulud</t>
  </si>
  <si>
    <t xml:space="preserve">          sh majandamiskulud</t>
  </si>
  <si>
    <r>
      <t xml:space="preserve">             sh alates </t>
    </r>
    <r>
      <rPr>
        <b/>
        <i/>
        <sz val="8"/>
        <rFont val="Arial"/>
        <family val="2"/>
        <charset val="186"/>
      </rPr>
      <t>2012</t>
    </r>
    <r>
      <rPr>
        <i/>
        <sz val="8"/>
        <rFont val="Arial"/>
        <family val="2"/>
        <charset val="186"/>
      </rPr>
      <t xml:space="preserve"> sõlmitud katkestamatud kasutusrendimaksed </t>
    </r>
  </si>
  <si>
    <t xml:space="preserve">          sh muud kulud</t>
  </si>
  <si>
    <t>Põhitegevuse tulem</t>
  </si>
  <si>
    <t>Investeerimistegevus kokku</t>
  </si>
  <si>
    <t xml:space="preserve">    Põhivara müük (+)</t>
  </si>
  <si>
    <t xml:space="preserve">    Põhivara soetus (-)</t>
  </si>
  <si>
    <t xml:space="preserve">   Põhivara soetuseks saadav sihtfinantseerimine (+)</t>
  </si>
  <si>
    <t xml:space="preserve">   Põhivara soetuseks antav sihtfinantseerimine (-)</t>
  </si>
  <si>
    <t xml:space="preserve">   Osaluste ning muude aktsiate ja osade müük (+)</t>
  </si>
  <si>
    <t xml:space="preserve">   Osaluste ning muude aktsiate ja osade soetus (-)</t>
  </si>
  <si>
    <t xml:space="preserve">   Tagasilaekuvad laenud (+)</t>
  </si>
  <si>
    <t xml:space="preserve">   Antavad laenud (-)</t>
  </si>
  <si>
    <t xml:space="preserve">   Finantstulud (+)</t>
  </si>
  <si>
    <t xml:space="preserve">   Finantskulud (-)</t>
  </si>
  <si>
    <t>Eelarve tulem</t>
  </si>
  <si>
    <t>Finantseerimistegevus</t>
  </si>
  <si>
    <t xml:space="preserve">   Kohustuste võtmine (+)</t>
  </si>
  <si>
    <t xml:space="preserve">   Kohustuste tasumine (-)</t>
  </si>
  <si>
    <t>Likviidsete varade muutus (+ suurenemine, - vähenemine)</t>
  </si>
  <si>
    <t>Nõuete ja kohustuste saldode muutus (tekkepõhise e/a korral) (+ suurenemine /- vähenemine)</t>
  </si>
  <si>
    <t>Likviidsete varade suunamata jääk aasta lõpuks</t>
  </si>
  <si>
    <t>Võlakohustused kokku aasta lõpu seisuga</t>
  </si>
  <si>
    <t xml:space="preserve">    sh kohustused, mis  ei kajastu finantseerimistegevuses</t>
  </si>
  <si>
    <t xml:space="preserve">    sh kohustused, mille võrra võib ületada netovõlakoormuse piirmäära</t>
  </si>
  <si>
    <r>
      <t>Netovõlakoormus (</t>
    </r>
    <r>
      <rPr>
        <b/>
        <u/>
        <sz val="10"/>
        <rFont val="Arial"/>
        <family val="2"/>
        <charset val="186"/>
      </rPr>
      <t>eurodes</t>
    </r>
    <r>
      <rPr>
        <b/>
        <sz val="10"/>
        <rFont val="Arial"/>
        <family val="2"/>
        <charset val="186"/>
      </rPr>
      <t>)</t>
    </r>
  </si>
  <si>
    <r>
      <t>Netovõlakoormus (</t>
    </r>
    <r>
      <rPr>
        <b/>
        <u/>
        <sz val="10"/>
        <rFont val="Arial"/>
        <family val="2"/>
        <charset val="186"/>
      </rPr>
      <t>%</t>
    </r>
    <r>
      <rPr>
        <b/>
        <sz val="10"/>
        <rFont val="Arial"/>
        <family val="2"/>
        <charset val="186"/>
      </rPr>
      <t>)</t>
    </r>
  </si>
  <si>
    <r>
      <t>Netovõlakoormuse ülemmäär (</t>
    </r>
    <r>
      <rPr>
        <b/>
        <u/>
        <sz val="10"/>
        <rFont val="Arial"/>
        <family val="2"/>
        <charset val="186"/>
      </rPr>
      <t>eurodes</t>
    </r>
    <r>
      <rPr>
        <b/>
        <sz val="10"/>
        <rFont val="Arial"/>
        <family val="2"/>
        <charset val="186"/>
      </rPr>
      <t>)</t>
    </r>
  </si>
  <si>
    <r>
      <t>Netovõlakoormuse ülemmäär (</t>
    </r>
    <r>
      <rPr>
        <b/>
        <u/>
        <sz val="10"/>
        <rFont val="Arial"/>
        <family val="2"/>
        <charset val="186"/>
      </rPr>
      <t>%</t>
    </r>
    <r>
      <rPr>
        <b/>
        <sz val="10"/>
        <rFont val="Arial"/>
        <family val="2"/>
        <charset val="186"/>
      </rPr>
      <t>)</t>
    </r>
  </si>
  <si>
    <t>Vaba netovõlakoormus (eurodes)</t>
  </si>
  <si>
    <t>E/a kontroll (tasakaal)</t>
  </si>
  <si>
    <t>Põhitegevuse tulude muutus</t>
  </si>
  <si>
    <t>-</t>
  </si>
  <si>
    <t>Põhitegevuse kulude muutus</t>
  </si>
  <si>
    <t>Omafinantseerimise võimekuse näitaja</t>
  </si>
  <si>
    <t xml:space="preserve">2021 eelarve  </t>
  </si>
  <si>
    <t>MUUD NÄITAJAD</t>
  </si>
  <si>
    <t xml:space="preserve">              sh ühinevatelt KOV-delt</t>
  </si>
  <si>
    <t xml:space="preserve">              sh ühinevatele KOV-dele</t>
  </si>
  <si>
    <t xml:space="preserve">                    sh Are vald</t>
  </si>
  <si>
    <t xml:space="preserve">                    sh Audru valld</t>
  </si>
  <si>
    <t xml:space="preserve">                    sh Pärnu linn</t>
  </si>
  <si>
    <t xml:space="preserve">                    sh Sauga vald</t>
  </si>
  <si>
    <t xml:space="preserve">                    sh Paikuse vald</t>
  </si>
  <si>
    <t xml:space="preserve">                    sh Tori vald</t>
  </si>
  <si>
    <t xml:space="preserve">                    sh Tõstamaa vald</t>
  </si>
  <si>
    <t>X</t>
  </si>
  <si>
    <t>Tuilemi korrigeerimised:</t>
  </si>
  <si>
    <t xml:space="preserve"> - töötasud</t>
  </si>
  <si>
    <t xml:space="preserve"> - teenused </t>
  </si>
  <si>
    <t xml:space="preserve"> - toetused</t>
  </si>
  <si>
    <t xml:space="preserve"> - ühisk. transport</t>
  </si>
  <si>
    <t xml:space="preserve"> - laenud (finantskulud)</t>
  </si>
  <si>
    <t>2016 eeldatav täitmine tekkepõhine</t>
  </si>
  <si>
    <t>2017 eelarve  tekkepõhine</t>
  </si>
  <si>
    <t>2018 eelarve  tekkepõhine</t>
  </si>
  <si>
    <t>2019 eelarve  tekkepõhine</t>
  </si>
  <si>
    <t>2020 eelarve  tekkepõhine</t>
  </si>
  <si>
    <t>2021 eelarve  tekkepõhine</t>
  </si>
  <si>
    <t>Tori  vallas on eesmärgid muutunud ja eelarvestrateegia muutub suures osas alates 2017 aastast.</t>
  </si>
  <si>
    <t>suureneb võetava laenu arvel 2017.a.-st</t>
  </si>
  <si>
    <t>sh Riigi Kinnisvara käibemaks</t>
  </si>
  <si>
    <t>siin ei ole jäägis Riigi Kinnisvara käibemaksu</t>
  </si>
  <si>
    <t>2015 täitmine  tekkepõhine</t>
  </si>
  <si>
    <t>2015 täitmine tekkepõhine</t>
  </si>
  <si>
    <t xml:space="preserve">              sh ühinevate KOV-de vaheline käive</t>
  </si>
  <si>
    <t xml:space="preserve">              sh ühistranspordi toetus (Sauga ja Paikuse)</t>
  </si>
  <si>
    <t xml:space="preserve">              sh loomade varjupaiga toetus (POI-i kaudu)</t>
  </si>
  <si>
    <t xml:space="preserve">              sh loomade varjupaiga toetus Pärnule (POL-i kaudu)</t>
  </si>
  <si>
    <t>%</t>
  </si>
  <si>
    <t xml:space="preserve">          sh ühinemistoetus</t>
  </si>
  <si>
    <t xml:space="preserve">          sh personalikulud ühinemistoetuse arvel</t>
  </si>
  <si>
    <t xml:space="preserve">          sh majanduskulud ühinemisotetuse arvel</t>
  </si>
  <si>
    <t xml:space="preserve">    Põhivara soetus ühinemistoetuse arvel (-)</t>
  </si>
  <si>
    <t xml:space="preserve">          sh ühinemistoetus KOV-dele</t>
  </si>
  <si>
    <t xml:space="preserve">          sh personalikulud ühinemistoetuse arvel KOV-le</t>
  </si>
  <si>
    <t xml:space="preserve">          sh majanduskulud ühinemisotetuse arvel KOV-le</t>
  </si>
  <si>
    <t xml:space="preserve">    Põhivara soetus ühinemistoetuse arvel KOV-le (-)</t>
  </si>
  <si>
    <t xml:space="preserve">          sh ühinemistoetus ühiskasutus</t>
  </si>
  <si>
    <t xml:space="preserve">    Põhivara soetus ühinemistoetuse arvel ühiskasutus</t>
  </si>
  <si>
    <t xml:space="preserve">          sh majanduskulud ühinemisotetuse arvel ühiskasutus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</si>
</sst>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9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10"/>
      <name val="Arial"/>
      <family val="2"/>
    </font>
    <font>
      <sz val="8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</font>
    <font>
      <sz val="10"/>
      <name val="Times New Roman"/>
      <family val="1"/>
      <charset val="186"/>
    </font>
    <font>
      <sz val="8"/>
      <name val="Arial"/>
      <family val="2"/>
    </font>
    <font>
      <sz val="10"/>
      <name val="Times New Roman"/>
      <family val="1"/>
    </font>
    <font>
      <sz val="8"/>
      <color indexed="8"/>
      <name val="Arial"/>
      <family val="2"/>
      <charset val="186"/>
    </font>
    <font>
      <i/>
      <sz val="8"/>
      <name val="Arial"/>
      <family val="2"/>
      <charset val="186"/>
    </font>
    <font>
      <b/>
      <sz val="10"/>
      <color indexed="10"/>
      <name val="Arial"/>
      <family val="2"/>
      <charset val="186"/>
    </font>
    <font>
      <b/>
      <u/>
      <sz val="10"/>
      <name val="Arial"/>
      <family val="2"/>
      <charset val="186"/>
    </font>
    <font>
      <b/>
      <i/>
      <sz val="8"/>
      <name val="Arial"/>
      <family val="2"/>
      <charset val="186"/>
    </font>
    <font>
      <b/>
      <sz val="10"/>
      <color rgb="FFFF0000"/>
      <name val="Arial"/>
      <family val="2"/>
      <charset val="186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BD7F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6" fillId="0" borderId="0"/>
    <xf numFmtId="0" fontId="8" fillId="0" borderId="0"/>
    <xf numFmtId="9" fontId="2" fillId="0" borderId="0" applyFont="0" applyFill="0" applyBorder="0" applyAlignment="0" applyProtection="0"/>
  </cellStyleXfs>
  <cellXfs count="261">
    <xf numFmtId="0" fontId="0" fillId="0" borderId="0" xfId="0"/>
    <xf numFmtId="0" fontId="5" fillId="0" borderId="1" xfId="1" applyFont="1" applyFill="1" applyBorder="1" applyAlignment="1">
      <alignment horizontal="left" wrapText="1"/>
    </xf>
    <xf numFmtId="0" fontId="11" fillId="0" borderId="1" xfId="1" applyFont="1" applyFill="1" applyBorder="1" applyAlignment="1">
      <alignment horizontal="left" wrapText="1"/>
    </xf>
    <xf numFmtId="0" fontId="5" fillId="0" borderId="2" xfId="1" applyFont="1" applyFill="1" applyBorder="1" applyAlignment="1">
      <alignment horizontal="left"/>
    </xf>
    <xf numFmtId="0" fontId="5" fillId="0" borderId="1" xfId="3" applyFont="1" applyFill="1" applyBorder="1" applyAlignment="1"/>
    <xf numFmtId="0" fontId="3" fillId="0" borderId="1" xfId="1" applyFont="1" applyFill="1" applyBorder="1" applyAlignment="1">
      <alignment wrapText="1"/>
    </xf>
    <xf numFmtId="0" fontId="7" fillId="0" borderId="2" xfId="1" applyFont="1" applyFill="1" applyBorder="1" applyAlignment="1">
      <alignment wrapText="1"/>
    </xf>
    <xf numFmtId="0" fontId="6" fillId="0" borderId="0" xfId="1" applyFont="1" applyFill="1" applyBorder="1" applyAlignment="1">
      <alignment wrapText="1"/>
    </xf>
    <xf numFmtId="3" fontId="6" fillId="0" borderId="0" xfId="1" applyNumberFormat="1" applyFont="1" applyFill="1" applyBorder="1" applyAlignment="1">
      <alignment wrapText="1"/>
    </xf>
    <xf numFmtId="10" fontId="7" fillId="0" borderId="6" xfId="1" applyNumberFormat="1" applyFont="1" applyFill="1" applyBorder="1" applyAlignment="1">
      <alignment wrapText="1"/>
    </xf>
    <xf numFmtId="3" fontId="7" fillId="3" borderId="7" xfId="1" applyNumberFormat="1" applyFont="1" applyFill="1" applyBorder="1" applyAlignment="1">
      <alignment wrapText="1"/>
    </xf>
    <xf numFmtId="3" fontId="7" fillId="3" borderId="6" xfId="1" applyNumberFormat="1" applyFont="1" applyFill="1" applyBorder="1" applyAlignment="1">
      <alignment wrapText="1"/>
    </xf>
    <xf numFmtId="0" fontId="4" fillId="2" borderId="9" xfId="1" applyFont="1" applyFill="1" applyBorder="1" applyAlignment="1">
      <alignment horizontal="center" wrapText="1"/>
    </xf>
    <xf numFmtId="0" fontId="5" fillId="0" borderId="10" xfId="1" applyFont="1" applyFill="1" applyBorder="1" applyAlignment="1">
      <alignment horizontal="left" wrapText="1"/>
    </xf>
    <xf numFmtId="0" fontId="6" fillId="0" borderId="7" xfId="1" applyFont="1" applyFill="1" applyBorder="1" applyAlignment="1">
      <alignment wrapText="1"/>
    </xf>
    <xf numFmtId="0" fontId="13" fillId="0" borderId="5" xfId="1" applyFont="1" applyFill="1" applyBorder="1" applyAlignment="1">
      <alignment wrapText="1"/>
    </xf>
    <xf numFmtId="3" fontId="13" fillId="3" borderId="8" xfId="1" applyNumberFormat="1" applyFont="1" applyFill="1" applyBorder="1" applyAlignment="1">
      <alignment wrapText="1"/>
    </xf>
    <xf numFmtId="164" fontId="9" fillId="3" borderId="6" xfId="1" applyNumberFormat="1" applyFont="1" applyFill="1" applyBorder="1" applyAlignment="1">
      <alignment wrapText="1"/>
    </xf>
    <xf numFmtId="164" fontId="9" fillId="3" borderId="7" xfId="1" applyNumberFormat="1" applyFont="1" applyFill="1" applyBorder="1" applyAlignment="1">
      <alignment wrapText="1"/>
    </xf>
    <xf numFmtId="3" fontId="5" fillId="0" borderId="7" xfId="1" applyNumberFormat="1" applyFont="1" applyFill="1" applyBorder="1" applyAlignment="1">
      <alignment horizontal="center" wrapText="1"/>
    </xf>
    <xf numFmtId="9" fontId="5" fillId="0" borderId="7" xfId="1" applyNumberFormat="1" applyFont="1" applyFill="1" applyBorder="1" applyAlignment="1">
      <alignment wrapText="1"/>
    </xf>
    <xf numFmtId="4" fontId="5" fillId="0" borderId="7" xfId="1" applyNumberFormat="1" applyFont="1" applyFill="1" applyBorder="1" applyAlignment="1">
      <alignment wrapText="1"/>
    </xf>
    <xf numFmtId="3" fontId="7" fillId="5" borderId="6" xfId="1" applyNumberFormat="1" applyFont="1" applyFill="1" applyBorder="1" applyAlignment="1">
      <alignment wrapText="1"/>
    </xf>
    <xf numFmtId="0" fontId="3" fillId="2" borderId="14" xfId="1" applyNumberFormat="1" applyFont="1" applyFill="1" applyBorder="1" applyAlignment="1">
      <alignment horizontal="center" wrapText="1"/>
    </xf>
    <xf numFmtId="0" fontId="5" fillId="0" borderId="15" xfId="1" applyFont="1" applyFill="1" applyBorder="1" applyAlignment="1">
      <alignment horizontal="left"/>
    </xf>
    <xf numFmtId="3" fontId="6" fillId="0" borderId="7" xfId="1" applyNumberFormat="1" applyFont="1" applyFill="1" applyBorder="1" applyAlignment="1"/>
    <xf numFmtId="0" fontId="12" fillId="5" borderId="15" xfId="1" applyFont="1" applyFill="1" applyBorder="1" applyAlignment="1">
      <alignment horizontal="left"/>
    </xf>
    <xf numFmtId="3" fontId="6" fillId="5" borderId="7" xfId="1" applyNumberFormat="1" applyFont="1" applyFill="1" applyBorder="1" applyAlignment="1"/>
    <xf numFmtId="3" fontId="10" fillId="0" borderId="7" xfId="3" applyNumberFormat="1" applyFont="1" applyFill="1" applyBorder="1" applyAlignment="1"/>
    <xf numFmtId="0" fontId="9" fillId="0" borderId="1" xfId="1" applyFont="1" applyFill="1" applyBorder="1" applyAlignment="1"/>
    <xf numFmtId="0" fontId="2" fillId="0" borderId="2" xfId="1" applyBorder="1" applyAlignment="1"/>
    <xf numFmtId="0" fontId="6" fillId="0" borderId="7" xfId="1" applyFont="1" applyFill="1" applyBorder="1" applyAlignment="1"/>
    <xf numFmtId="0" fontId="5" fillId="0" borderId="3" xfId="1" applyFont="1" applyFill="1" applyBorder="1" applyAlignment="1">
      <alignment wrapText="1"/>
    </xf>
    <xf numFmtId="3" fontId="6" fillId="4" borderId="17" xfId="1" applyNumberFormat="1" applyFont="1" applyFill="1" applyBorder="1" applyAlignment="1">
      <alignment horizontal="right"/>
    </xf>
    <xf numFmtId="0" fontId="2" fillId="0" borderId="7" xfId="1" applyFill="1" applyBorder="1" applyAlignment="1"/>
    <xf numFmtId="3" fontId="6" fillId="8" borderId="17" xfId="1" applyNumberFormat="1" applyFont="1" applyFill="1" applyBorder="1" applyAlignment="1">
      <alignment horizontal="right"/>
    </xf>
    <xf numFmtId="3" fontId="7" fillId="10" borderId="6" xfId="1" applyNumberFormat="1" applyFont="1" applyFill="1" applyBorder="1" applyAlignment="1">
      <alignment wrapText="1"/>
    </xf>
    <xf numFmtId="0" fontId="3" fillId="2" borderId="13" xfId="1" applyNumberFormat="1" applyFont="1" applyFill="1" applyBorder="1" applyAlignment="1">
      <alignment horizontal="center" wrapText="1"/>
    </xf>
    <xf numFmtId="3" fontId="6" fillId="0" borderId="6" xfId="1" applyNumberFormat="1" applyFont="1" applyFill="1" applyBorder="1" applyAlignment="1"/>
    <xf numFmtId="3" fontId="6" fillId="5" borderId="6" xfId="1" applyNumberFormat="1" applyFont="1" applyFill="1" applyBorder="1" applyAlignment="1"/>
    <xf numFmtId="0" fontId="6" fillId="0" borderId="6" xfId="1" applyFont="1" applyFill="1" applyBorder="1" applyAlignment="1"/>
    <xf numFmtId="0" fontId="2" fillId="0" borderId="6" xfId="1" applyFill="1" applyBorder="1" applyAlignment="1"/>
    <xf numFmtId="0" fontId="3" fillId="2" borderId="20" xfId="1" applyNumberFormat="1" applyFont="1" applyFill="1" applyBorder="1" applyAlignment="1">
      <alignment horizontal="center" wrapText="1"/>
    </xf>
    <xf numFmtId="3" fontId="6" fillId="0" borderId="21" xfId="1" applyNumberFormat="1" applyFont="1" applyFill="1" applyBorder="1" applyAlignment="1"/>
    <xf numFmtId="3" fontId="6" fillId="5" borderId="21" xfId="1" applyNumberFormat="1" applyFont="1" applyFill="1" applyBorder="1" applyAlignment="1"/>
    <xf numFmtId="0" fontId="6" fillId="0" borderId="21" xfId="1" applyFont="1" applyFill="1" applyBorder="1" applyAlignment="1"/>
    <xf numFmtId="3" fontId="6" fillId="8" borderId="22" xfId="1" applyNumberFormat="1" applyFont="1" applyFill="1" applyBorder="1" applyAlignment="1">
      <alignment horizontal="right"/>
    </xf>
    <xf numFmtId="3" fontId="6" fillId="0" borderId="23" xfId="1" applyNumberFormat="1" applyFont="1" applyFill="1" applyBorder="1" applyAlignment="1"/>
    <xf numFmtId="0" fontId="2" fillId="0" borderId="21" xfId="1" applyFill="1" applyBorder="1" applyAlignment="1"/>
    <xf numFmtId="3" fontId="13" fillId="3" borderId="24" xfId="1" applyNumberFormat="1" applyFont="1" applyFill="1" applyBorder="1" applyAlignment="1">
      <alignment wrapText="1"/>
    </xf>
    <xf numFmtId="3" fontId="6" fillId="8" borderId="7" xfId="1" applyNumberFormat="1" applyFont="1" applyFill="1" applyBorder="1" applyAlignment="1">
      <alignment horizontal="right"/>
    </xf>
    <xf numFmtId="3" fontId="7" fillId="7" borderId="6" xfId="1" applyNumberFormat="1" applyFont="1" applyFill="1" applyBorder="1" applyAlignment="1">
      <alignment wrapText="1"/>
    </xf>
    <xf numFmtId="3" fontId="6" fillId="0" borderId="6" xfId="1" applyNumberFormat="1" applyFont="1" applyFill="1" applyBorder="1" applyAlignment="1">
      <alignment wrapText="1"/>
    </xf>
    <xf numFmtId="3" fontId="7" fillId="0" borderId="6" xfId="1" applyNumberFormat="1" applyFont="1" applyFill="1" applyBorder="1" applyAlignment="1">
      <alignment wrapText="1"/>
    </xf>
    <xf numFmtId="3" fontId="7" fillId="0" borderId="11" xfId="1" applyNumberFormat="1" applyFont="1" applyFill="1" applyBorder="1" applyAlignment="1">
      <alignment wrapText="1"/>
    </xf>
    <xf numFmtId="3" fontId="7" fillId="0" borderId="12" xfId="1" applyNumberFormat="1" applyFont="1" applyFill="1" applyBorder="1" applyAlignment="1">
      <alignment wrapText="1"/>
    </xf>
    <xf numFmtId="3" fontId="3" fillId="6" borderId="6" xfId="1" applyNumberFormat="1" applyFont="1" applyFill="1" applyBorder="1" applyAlignment="1">
      <alignment wrapText="1"/>
    </xf>
    <xf numFmtId="0" fontId="3" fillId="6" borderId="2" xfId="1" applyFont="1" applyFill="1" applyBorder="1" applyAlignment="1">
      <alignment horizontal="left"/>
    </xf>
    <xf numFmtId="0" fontId="3" fillId="9" borderId="16" xfId="1" applyFont="1" applyFill="1" applyBorder="1" applyAlignment="1">
      <alignment horizontal="left"/>
    </xf>
    <xf numFmtId="3" fontId="4" fillId="9" borderId="4" xfId="1" applyNumberFormat="1" applyFont="1" applyFill="1" applyBorder="1" applyAlignment="1">
      <alignment horizontal="right" wrapText="1"/>
    </xf>
    <xf numFmtId="0" fontId="3" fillId="9" borderId="15" xfId="1" applyFont="1" applyFill="1" applyBorder="1" applyAlignment="1">
      <alignment horizontal="left"/>
    </xf>
    <xf numFmtId="3" fontId="4" fillId="9" borderId="6" xfId="1" applyNumberFormat="1" applyFont="1" applyFill="1" applyBorder="1" applyAlignment="1">
      <alignment wrapText="1"/>
    </xf>
    <xf numFmtId="0" fontId="3" fillId="9" borderId="1" xfId="1" applyFont="1" applyFill="1" applyBorder="1" applyAlignment="1">
      <alignment horizontal="left" wrapText="1"/>
    </xf>
    <xf numFmtId="3" fontId="3" fillId="9" borderId="6" xfId="1" applyNumberFormat="1" applyFont="1" applyFill="1" applyBorder="1" applyAlignment="1">
      <alignment wrapText="1"/>
    </xf>
    <xf numFmtId="0" fontId="4" fillId="9" borderId="1" xfId="1" applyFont="1" applyFill="1" applyBorder="1" applyAlignment="1">
      <alignment horizontal="left" wrapText="1"/>
    </xf>
    <xf numFmtId="0" fontId="4" fillId="6" borderId="1" xfId="1" applyFont="1" applyFill="1" applyBorder="1" applyAlignment="1">
      <alignment horizontal="left" wrapText="1"/>
    </xf>
    <xf numFmtId="0" fontId="4" fillId="7" borderId="1" xfId="1" applyFont="1" applyFill="1" applyBorder="1" applyAlignment="1">
      <alignment wrapText="1"/>
    </xf>
    <xf numFmtId="0" fontId="4" fillId="11" borderId="1" xfId="1" applyFont="1" applyFill="1" applyBorder="1" applyAlignment="1">
      <alignment wrapText="1"/>
    </xf>
    <xf numFmtId="3" fontId="7" fillId="11" borderId="6" xfId="1" applyNumberFormat="1" applyFont="1" applyFill="1" applyBorder="1" applyAlignment="1">
      <alignment wrapText="1"/>
    </xf>
    <xf numFmtId="3" fontId="6" fillId="11" borderId="7" xfId="1" applyNumberFormat="1" applyFont="1" applyFill="1" applyBorder="1"/>
    <xf numFmtId="3" fontId="6" fillId="11" borderId="6" xfId="1" applyNumberFormat="1" applyFont="1" applyFill="1" applyBorder="1"/>
    <xf numFmtId="3" fontId="6" fillId="11" borderId="21" xfId="1" applyNumberFormat="1" applyFont="1" applyFill="1" applyBorder="1"/>
    <xf numFmtId="3" fontId="6" fillId="7" borderId="7" xfId="1" applyNumberFormat="1" applyFont="1" applyFill="1" applyBorder="1" applyAlignment="1"/>
    <xf numFmtId="3" fontId="6" fillId="7" borderId="6" xfId="1" applyNumberFormat="1" applyFont="1" applyFill="1" applyBorder="1" applyAlignment="1"/>
    <xf numFmtId="3" fontId="6" fillId="7" borderId="21" xfId="1" applyNumberFormat="1" applyFont="1" applyFill="1" applyBorder="1" applyAlignment="1"/>
    <xf numFmtId="0" fontId="4" fillId="11" borderId="1" xfId="1" applyFont="1" applyFill="1" applyBorder="1" applyAlignment="1"/>
    <xf numFmtId="3" fontId="4" fillId="11" borderId="6" xfId="1" applyNumberFormat="1" applyFont="1" applyFill="1" applyBorder="1" applyAlignment="1">
      <alignment wrapText="1"/>
    </xf>
    <xf numFmtId="3" fontId="3" fillId="11" borderId="7" xfId="1" applyNumberFormat="1" applyFont="1" applyFill="1" applyBorder="1" applyAlignment="1"/>
    <xf numFmtId="3" fontId="3" fillId="11" borderId="6" xfId="1" applyNumberFormat="1" applyFont="1" applyFill="1" applyBorder="1" applyAlignment="1"/>
    <xf numFmtId="3" fontId="3" fillId="11" borderId="21" xfId="1" applyNumberFormat="1" applyFont="1" applyFill="1" applyBorder="1" applyAlignment="1"/>
    <xf numFmtId="3" fontId="6" fillId="7" borderId="18" xfId="1" applyNumberFormat="1" applyFont="1" applyFill="1" applyBorder="1" applyAlignment="1">
      <alignment horizontal="right"/>
    </xf>
    <xf numFmtId="0" fontId="1" fillId="0" borderId="0" xfId="0" applyFont="1"/>
    <xf numFmtId="0" fontId="5" fillId="10" borderId="15" xfId="1" applyFont="1" applyFill="1" applyBorder="1" applyAlignment="1">
      <alignment horizontal="left"/>
    </xf>
    <xf numFmtId="3" fontId="6" fillId="10" borderId="7" xfId="1" applyNumberFormat="1" applyFont="1" applyFill="1" applyBorder="1" applyAlignment="1"/>
    <xf numFmtId="3" fontId="6" fillId="10" borderId="6" xfId="1" applyNumberFormat="1" applyFont="1" applyFill="1" applyBorder="1" applyAlignment="1"/>
    <xf numFmtId="3" fontId="6" fillId="10" borderId="21" xfId="1" applyNumberFormat="1" applyFont="1" applyFill="1" applyBorder="1" applyAlignment="1"/>
    <xf numFmtId="0" fontId="5" fillId="12" borderId="15" xfId="1" applyFont="1" applyFill="1" applyBorder="1" applyAlignment="1">
      <alignment horizontal="left"/>
    </xf>
    <xf numFmtId="3" fontId="7" fillId="12" borderId="6" xfId="1" applyNumberFormat="1" applyFont="1" applyFill="1" applyBorder="1" applyAlignment="1">
      <alignment wrapText="1"/>
    </xf>
    <xf numFmtId="0" fontId="0" fillId="0" borderId="0" xfId="0" applyFill="1"/>
    <xf numFmtId="3" fontId="4" fillId="9" borderId="25" xfId="1" applyNumberFormat="1" applyFont="1" applyFill="1" applyBorder="1" applyAlignment="1">
      <alignment horizontal="right" wrapText="1"/>
    </xf>
    <xf numFmtId="3" fontId="7" fillId="3" borderId="26" xfId="1" applyNumberFormat="1" applyFont="1" applyFill="1" applyBorder="1" applyAlignment="1">
      <alignment wrapText="1"/>
    </xf>
    <xf numFmtId="3" fontId="6" fillId="0" borderId="26" xfId="1" applyNumberFormat="1" applyFont="1" applyFill="1" applyBorder="1" applyAlignment="1">
      <alignment wrapText="1"/>
    </xf>
    <xf numFmtId="3" fontId="7" fillId="10" borderId="26" xfId="1" applyNumberFormat="1" applyFont="1" applyFill="1" applyBorder="1" applyAlignment="1">
      <alignment wrapText="1"/>
    </xf>
    <xf numFmtId="3" fontId="7" fillId="12" borderId="26" xfId="1" applyNumberFormat="1" applyFont="1" applyFill="1" applyBorder="1" applyAlignment="1">
      <alignment wrapText="1"/>
    </xf>
    <xf numFmtId="3" fontId="7" fillId="0" borderId="26" xfId="1" applyNumberFormat="1" applyFont="1" applyFill="1" applyBorder="1" applyAlignment="1">
      <alignment wrapText="1"/>
    </xf>
    <xf numFmtId="3" fontId="7" fillId="5" borderId="26" xfId="1" applyNumberFormat="1" applyFont="1" applyFill="1" applyBorder="1" applyAlignment="1">
      <alignment wrapText="1"/>
    </xf>
    <xf numFmtId="3" fontId="3" fillId="6" borderId="26" xfId="1" applyNumberFormat="1" applyFont="1" applyFill="1" applyBorder="1" applyAlignment="1">
      <alignment wrapText="1"/>
    </xf>
    <xf numFmtId="3" fontId="3" fillId="9" borderId="26" xfId="1" applyNumberFormat="1" applyFont="1" applyFill="1" applyBorder="1" applyAlignment="1">
      <alignment wrapText="1"/>
    </xf>
    <xf numFmtId="3" fontId="7" fillId="11" borderId="26" xfId="1" applyNumberFormat="1" applyFont="1" applyFill="1" applyBorder="1" applyAlignment="1">
      <alignment wrapText="1"/>
    </xf>
    <xf numFmtId="3" fontId="7" fillId="7" borderId="26" xfId="1" applyNumberFormat="1" applyFont="1" applyFill="1" applyBorder="1" applyAlignment="1">
      <alignment wrapText="1"/>
    </xf>
    <xf numFmtId="3" fontId="4" fillId="11" borderId="26" xfId="1" applyNumberFormat="1" applyFont="1" applyFill="1" applyBorder="1" applyAlignment="1">
      <alignment wrapText="1"/>
    </xf>
    <xf numFmtId="3" fontId="6" fillId="7" borderId="27" xfId="1" applyNumberFormat="1" applyFont="1" applyFill="1" applyBorder="1" applyAlignment="1">
      <alignment horizontal="right"/>
    </xf>
    <xf numFmtId="3" fontId="6" fillId="8" borderId="28" xfId="1" applyNumberFormat="1" applyFont="1" applyFill="1" applyBorder="1" applyAlignment="1">
      <alignment horizontal="right"/>
    </xf>
    <xf numFmtId="3" fontId="7" fillId="0" borderId="6" xfId="1" applyNumberFormat="1" applyFont="1" applyFill="1" applyBorder="1" applyAlignment="1">
      <alignment horizontal="center" wrapText="1"/>
    </xf>
    <xf numFmtId="3" fontId="7" fillId="0" borderId="26" xfId="1" applyNumberFormat="1" applyFont="1" applyFill="1" applyBorder="1" applyAlignment="1">
      <alignment horizontal="center" wrapText="1"/>
    </xf>
    <xf numFmtId="0" fontId="13" fillId="0" borderId="29" xfId="1" applyFont="1" applyFill="1" applyBorder="1" applyAlignment="1">
      <alignment wrapText="1"/>
    </xf>
    <xf numFmtId="3" fontId="13" fillId="3" borderId="30" xfId="1" applyNumberFormat="1" applyFont="1" applyFill="1" applyBorder="1" applyAlignment="1">
      <alignment wrapText="1"/>
    </xf>
    <xf numFmtId="0" fontId="7" fillId="0" borderId="31" xfId="1" applyFont="1" applyFill="1" applyBorder="1" applyAlignment="1">
      <alignment wrapText="1"/>
    </xf>
    <xf numFmtId="10" fontId="7" fillId="0" borderId="19" xfId="1" applyNumberFormat="1" applyFont="1" applyFill="1" applyBorder="1" applyAlignment="1">
      <alignment wrapText="1"/>
    </xf>
    <xf numFmtId="0" fontId="2" fillId="0" borderId="8" xfId="1" applyFill="1" applyBorder="1" applyAlignment="1"/>
    <xf numFmtId="0" fontId="2" fillId="0" borderId="19" xfId="1" applyFill="1" applyBorder="1" applyAlignment="1"/>
    <xf numFmtId="0" fontId="2" fillId="0" borderId="24" xfId="1" applyFill="1" applyBorder="1" applyAlignment="1"/>
    <xf numFmtId="3" fontId="7" fillId="3" borderId="7" xfId="1" applyNumberFormat="1" applyFont="1" applyFill="1" applyBorder="1" applyAlignment="1">
      <alignment wrapText="1"/>
    </xf>
    <xf numFmtId="3" fontId="7" fillId="3" borderId="6" xfId="1" applyNumberFormat="1" applyFont="1" applyFill="1" applyBorder="1" applyAlignment="1">
      <alignment wrapText="1"/>
    </xf>
    <xf numFmtId="164" fontId="9" fillId="3" borderId="6" xfId="1" applyNumberFormat="1" applyFont="1" applyFill="1" applyBorder="1" applyAlignment="1">
      <alignment wrapText="1"/>
    </xf>
    <xf numFmtId="164" fontId="9" fillId="3" borderId="7" xfId="1" applyNumberFormat="1" applyFont="1" applyFill="1" applyBorder="1" applyAlignment="1">
      <alignment wrapText="1"/>
    </xf>
    <xf numFmtId="3" fontId="5" fillId="0" borderId="7" xfId="1" applyNumberFormat="1" applyFont="1" applyFill="1" applyBorder="1" applyAlignment="1">
      <alignment horizontal="center" wrapText="1"/>
    </xf>
    <xf numFmtId="9" fontId="5" fillId="0" borderId="7" xfId="1" applyNumberFormat="1" applyFont="1" applyFill="1" applyBorder="1" applyAlignment="1">
      <alignment wrapText="1"/>
    </xf>
    <xf numFmtId="4" fontId="5" fillId="0" borderId="7" xfId="1" applyNumberFormat="1" applyFont="1" applyFill="1" applyBorder="1" applyAlignment="1">
      <alignment wrapText="1"/>
    </xf>
    <xf numFmtId="0" fontId="1" fillId="7" borderId="0" xfId="0" applyFont="1" applyFill="1"/>
    <xf numFmtId="0" fontId="0" fillId="7" borderId="0" xfId="0" applyFill="1"/>
    <xf numFmtId="0" fontId="0" fillId="0" borderId="0" xfId="0"/>
    <xf numFmtId="0" fontId="5" fillId="0" borderId="1" xfId="1" applyFont="1" applyFill="1" applyBorder="1" applyAlignment="1">
      <alignment horizontal="left" wrapText="1"/>
    </xf>
    <xf numFmtId="0" fontId="11" fillId="0" borderId="1" xfId="1" applyFont="1" applyFill="1" applyBorder="1" applyAlignment="1">
      <alignment horizontal="left" wrapText="1"/>
    </xf>
    <xf numFmtId="0" fontId="5" fillId="0" borderId="2" xfId="1" applyFont="1" applyFill="1" applyBorder="1" applyAlignment="1">
      <alignment horizontal="left"/>
    </xf>
    <xf numFmtId="0" fontId="5" fillId="0" borderId="1" xfId="3" applyFont="1" applyFill="1" applyBorder="1" applyAlignment="1"/>
    <xf numFmtId="0" fontId="3" fillId="0" borderId="1" xfId="1" applyFont="1" applyFill="1" applyBorder="1" applyAlignment="1">
      <alignment wrapText="1"/>
    </xf>
    <xf numFmtId="0" fontId="7" fillId="0" borderId="2" xfId="1" applyFont="1" applyFill="1" applyBorder="1" applyAlignment="1">
      <alignment wrapText="1"/>
    </xf>
    <xf numFmtId="0" fontId="6" fillId="0" borderId="0" xfId="1" applyFont="1" applyFill="1" applyBorder="1" applyAlignment="1">
      <alignment wrapText="1"/>
    </xf>
    <xf numFmtId="3" fontId="6" fillId="0" borderId="0" xfId="1" applyNumberFormat="1" applyFont="1" applyFill="1" applyBorder="1" applyAlignment="1">
      <alignment wrapText="1"/>
    </xf>
    <xf numFmtId="10" fontId="7" fillId="0" borderId="6" xfId="1" applyNumberFormat="1" applyFont="1" applyFill="1" applyBorder="1" applyAlignment="1">
      <alignment wrapText="1"/>
    </xf>
    <xf numFmtId="3" fontId="7" fillId="3" borderId="7" xfId="1" applyNumberFormat="1" applyFont="1" applyFill="1" applyBorder="1" applyAlignment="1">
      <alignment wrapText="1"/>
    </xf>
    <xf numFmtId="3" fontId="7" fillId="3" borderId="6" xfId="1" applyNumberFormat="1" applyFont="1" applyFill="1" applyBorder="1" applyAlignment="1">
      <alignment wrapText="1"/>
    </xf>
    <xf numFmtId="0" fontId="4" fillId="2" borderId="9" xfId="1" applyFont="1" applyFill="1" applyBorder="1" applyAlignment="1">
      <alignment horizontal="center" wrapText="1"/>
    </xf>
    <xf numFmtId="0" fontId="5" fillId="0" borderId="10" xfId="1" applyFont="1" applyFill="1" applyBorder="1" applyAlignment="1">
      <alignment horizontal="left" wrapText="1"/>
    </xf>
    <xf numFmtId="0" fontId="6" fillId="0" borderId="7" xfId="1" applyFont="1" applyFill="1" applyBorder="1" applyAlignment="1">
      <alignment wrapText="1"/>
    </xf>
    <xf numFmtId="0" fontId="13" fillId="0" borderId="5" xfId="1" applyFont="1" applyFill="1" applyBorder="1" applyAlignment="1">
      <alignment wrapText="1"/>
    </xf>
    <xf numFmtId="3" fontId="13" fillId="3" borderId="8" xfId="1" applyNumberFormat="1" applyFont="1" applyFill="1" applyBorder="1" applyAlignment="1">
      <alignment wrapText="1"/>
    </xf>
    <xf numFmtId="164" fontId="9" fillId="3" borderId="6" xfId="1" applyNumberFormat="1" applyFont="1" applyFill="1" applyBorder="1" applyAlignment="1">
      <alignment wrapText="1"/>
    </xf>
    <xf numFmtId="164" fontId="9" fillId="3" borderId="7" xfId="1" applyNumberFormat="1" applyFont="1" applyFill="1" applyBorder="1" applyAlignment="1">
      <alignment wrapText="1"/>
    </xf>
    <xf numFmtId="3" fontId="5" fillId="0" borderId="7" xfId="1" applyNumberFormat="1" applyFont="1" applyFill="1" applyBorder="1" applyAlignment="1">
      <alignment horizontal="center" wrapText="1"/>
    </xf>
    <xf numFmtId="9" fontId="5" fillId="0" borderId="7" xfId="1" applyNumberFormat="1" applyFont="1" applyFill="1" applyBorder="1" applyAlignment="1">
      <alignment wrapText="1"/>
    </xf>
    <xf numFmtId="4" fontId="5" fillId="0" borderId="7" xfId="1" applyNumberFormat="1" applyFont="1" applyFill="1" applyBorder="1" applyAlignment="1">
      <alignment wrapText="1"/>
    </xf>
    <xf numFmtId="3" fontId="7" fillId="5" borderId="6" xfId="1" applyNumberFormat="1" applyFont="1" applyFill="1" applyBorder="1" applyAlignment="1">
      <alignment wrapText="1"/>
    </xf>
    <xf numFmtId="0" fontId="3" fillId="2" borderId="14" xfId="1" applyNumberFormat="1" applyFont="1" applyFill="1" applyBorder="1" applyAlignment="1">
      <alignment horizontal="center" wrapText="1"/>
    </xf>
    <xf numFmtId="0" fontId="5" fillId="0" borderId="15" xfId="1" applyFont="1" applyFill="1" applyBorder="1" applyAlignment="1">
      <alignment horizontal="left"/>
    </xf>
    <xf numFmtId="3" fontId="6" fillId="0" borderId="7" xfId="1" applyNumberFormat="1" applyFont="1" applyFill="1" applyBorder="1" applyAlignment="1"/>
    <xf numFmtId="0" fontId="12" fillId="5" borderId="15" xfId="1" applyFont="1" applyFill="1" applyBorder="1" applyAlignment="1">
      <alignment horizontal="left"/>
    </xf>
    <xf numFmtId="3" fontId="6" fillId="5" borderId="7" xfId="1" applyNumberFormat="1" applyFont="1" applyFill="1" applyBorder="1" applyAlignment="1"/>
    <xf numFmtId="3" fontId="10" fillId="0" borderId="7" xfId="3" applyNumberFormat="1" applyFont="1" applyFill="1" applyBorder="1" applyAlignment="1"/>
    <xf numFmtId="0" fontId="9" fillId="0" borderId="1" xfId="1" applyFont="1" applyFill="1" applyBorder="1" applyAlignment="1"/>
    <xf numFmtId="0" fontId="2" fillId="0" borderId="2" xfId="1" applyBorder="1" applyAlignment="1"/>
    <xf numFmtId="0" fontId="6" fillId="0" borderId="7" xfId="1" applyFont="1" applyFill="1" applyBorder="1" applyAlignment="1"/>
    <xf numFmtId="0" fontId="5" fillId="0" borderId="3" xfId="1" applyFont="1" applyFill="1" applyBorder="1" applyAlignment="1">
      <alignment wrapText="1"/>
    </xf>
    <xf numFmtId="3" fontId="6" fillId="4" borderId="17" xfId="1" applyNumberFormat="1" applyFont="1" applyFill="1" applyBorder="1" applyAlignment="1">
      <alignment horizontal="right"/>
    </xf>
    <xf numFmtId="0" fontId="2" fillId="0" borderId="7" xfId="1" applyFill="1" applyBorder="1" applyAlignment="1"/>
    <xf numFmtId="3" fontId="6" fillId="8" borderId="17" xfId="1" applyNumberFormat="1" applyFont="1" applyFill="1" applyBorder="1" applyAlignment="1">
      <alignment horizontal="right"/>
    </xf>
    <xf numFmtId="3" fontId="7" fillId="10" borderId="6" xfId="1" applyNumberFormat="1" applyFont="1" applyFill="1" applyBorder="1" applyAlignment="1">
      <alignment wrapText="1"/>
    </xf>
    <xf numFmtId="3" fontId="6" fillId="0" borderId="6" xfId="1" applyNumberFormat="1" applyFont="1" applyFill="1" applyBorder="1" applyAlignment="1"/>
    <xf numFmtId="3" fontId="6" fillId="5" borderId="6" xfId="1" applyNumberFormat="1" applyFont="1" applyFill="1" applyBorder="1" applyAlignment="1"/>
    <xf numFmtId="0" fontId="6" fillId="0" borderId="6" xfId="1" applyFont="1" applyFill="1" applyBorder="1" applyAlignment="1"/>
    <xf numFmtId="0" fontId="2" fillId="0" borderId="6" xfId="1" applyFill="1" applyBorder="1" applyAlignment="1"/>
    <xf numFmtId="3" fontId="6" fillId="0" borderId="21" xfId="1" applyNumberFormat="1" applyFont="1" applyFill="1" applyBorder="1" applyAlignment="1"/>
    <xf numFmtId="3" fontId="6" fillId="5" borderId="21" xfId="1" applyNumberFormat="1" applyFont="1" applyFill="1" applyBorder="1" applyAlignment="1"/>
    <xf numFmtId="0" fontId="6" fillId="0" borderId="21" xfId="1" applyFont="1" applyFill="1" applyBorder="1" applyAlignment="1"/>
    <xf numFmtId="3" fontId="6" fillId="8" borderId="22" xfId="1" applyNumberFormat="1" applyFont="1" applyFill="1" applyBorder="1" applyAlignment="1">
      <alignment horizontal="right"/>
    </xf>
    <xf numFmtId="3" fontId="6" fillId="0" borderId="23" xfId="1" applyNumberFormat="1" applyFont="1" applyFill="1" applyBorder="1" applyAlignment="1"/>
    <xf numFmtId="164" fontId="9" fillId="3" borderId="21" xfId="1" applyNumberFormat="1" applyFont="1" applyFill="1" applyBorder="1" applyAlignment="1">
      <alignment wrapText="1"/>
    </xf>
    <xf numFmtId="0" fontId="2" fillId="0" borderId="21" xfId="1" applyFill="1" applyBorder="1" applyAlignment="1"/>
    <xf numFmtId="3" fontId="6" fillId="8" borderId="7" xfId="1" applyNumberFormat="1" applyFont="1" applyFill="1" applyBorder="1" applyAlignment="1">
      <alignment horizontal="right"/>
    </xf>
    <xf numFmtId="3" fontId="7" fillId="7" borderId="6" xfId="1" applyNumberFormat="1" applyFont="1" applyFill="1" applyBorder="1" applyAlignment="1">
      <alignment wrapText="1"/>
    </xf>
    <xf numFmtId="3" fontId="6" fillId="0" borderId="6" xfId="1" applyNumberFormat="1" applyFont="1" applyFill="1" applyBorder="1" applyAlignment="1">
      <alignment wrapText="1"/>
    </xf>
    <xf numFmtId="3" fontId="7" fillId="0" borderId="6" xfId="1" applyNumberFormat="1" applyFont="1" applyFill="1" applyBorder="1" applyAlignment="1">
      <alignment wrapText="1"/>
    </xf>
    <xf numFmtId="3" fontId="7" fillId="0" borderId="11" xfId="1" applyNumberFormat="1" applyFont="1" applyFill="1" applyBorder="1" applyAlignment="1">
      <alignment wrapText="1"/>
    </xf>
    <xf numFmtId="3" fontId="7" fillId="0" borderId="12" xfId="1" applyNumberFormat="1" applyFont="1" applyFill="1" applyBorder="1" applyAlignment="1">
      <alignment wrapText="1"/>
    </xf>
    <xf numFmtId="3" fontId="3" fillId="6" borderId="6" xfId="1" applyNumberFormat="1" applyFont="1" applyFill="1" applyBorder="1" applyAlignment="1">
      <alignment wrapText="1"/>
    </xf>
    <xf numFmtId="0" fontId="3" fillId="6" borderId="2" xfId="1" applyFont="1" applyFill="1" applyBorder="1" applyAlignment="1">
      <alignment horizontal="left"/>
    </xf>
    <xf numFmtId="0" fontId="3" fillId="9" borderId="16" xfId="1" applyFont="1" applyFill="1" applyBorder="1" applyAlignment="1">
      <alignment horizontal="left"/>
    </xf>
    <xf numFmtId="3" fontId="4" fillId="9" borderId="4" xfId="1" applyNumberFormat="1" applyFont="1" applyFill="1" applyBorder="1" applyAlignment="1">
      <alignment horizontal="right" wrapText="1"/>
    </xf>
    <xf numFmtId="0" fontId="3" fillId="9" borderId="15" xfId="1" applyFont="1" applyFill="1" applyBorder="1" applyAlignment="1">
      <alignment horizontal="left"/>
    </xf>
    <xf numFmtId="3" fontId="4" fillId="9" borderId="6" xfId="1" applyNumberFormat="1" applyFont="1" applyFill="1" applyBorder="1" applyAlignment="1">
      <alignment wrapText="1"/>
    </xf>
    <xf numFmtId="0" fontId="3" fillId="9" borderId="1" xfId="1" applyFont="1" applyFill="1" applyBorder="1" applyAlignment="1">
      <alignment horizontal="left" wrapText="1"/>
    </xf>
    <xf numFmtId="3" fontId="3" fillId="9" borderId="6" xfId="1" applyNumberFormat="1" applyFont="1" applyFill="1" applyBorder="1" applyAlignment="1">
      <alignment wrapText="1"/>
    </xf>
    <xf numFmtId="0" fontId="4" fillId="9" borderId="1" xfId="1" applyFont="1" applyFill="1" applyBorder="1" applyAlignment="1">
      <alignment horizontal="left" wrapText="1"/>
    </xf>
    <xf numFmtId="0" fontId="4" fillId="6" borderId="1" xfId="1" applyFont="1" applyFill="1" applyBorder="1" applyAlignment="1">
      <alignment horizontal="left" wrapText="1"/>
    </xf>
    <xf numFmtId="0" fontId="4" fillId="7" borderId="1" xfId="1" applyFont="1" applyFill="1" applyBorder="1" applyAlignment="1">
      <alignment wrapText="1"/>
    </xf>
    <xf numFmtId="0" fontId="4" fillId="11" borderId="1" xfId="1" applyFont="1" applyFill="1" applyBorder="1" applyAlignment="1">
      <alignment wrapText="1"/>
    </xf>
    <xf numFmtId="3" fontId="7" fillId="11" borderId="6" xfId="1" applyNumberFormat="1" applyFont="1" applyFill="1" applyBorder="1" applyAlignment="1">
      <alignment wrapText="1"/>
    </xf>
    <xf numFmtId="3" fontId="6" fillId="11" borderId="7" xfId="1" applyNumberFormat="1" applyFont="1" applyFill="1" applyBorder="1"/>
    <xf numFmtId="3" fontId="6" fillId="11" borderId="6" xfId="1" applyNumberFormat="1" applyFont="1" applyFill="1" applyBorder="1"/>
    <xf numFmtId="3" fontId="6" fillId="11" borderId="21" xfId="1" applyNumberFormat="1" applyFont="1" applyFill="1" applyBorder="1"/>
    <xf numFmtId="3" fontId="6" fillId="7" borderId="7" xfId="1" applyNumberFormat="1" applyFont="1" applyFill="1" applyBorder="1" applyAlignment="1"/>
    <xf numFmtId="3" fontId="6" fillId="7" borderId="6" xfId="1" applyNumberFormat="1" applyFont="1" applyFill="1" applyBorder="1" applyAlignment="1"/>
    <xf numFmtId="3" fontId="6" fillId="7" borderId="21" xfId="1" applyNumberFormat="1" applyFont="1" applyFill="1" applyBorder="1" applyAlignment="1"/>
    <xf numFmtId="0" fontId="4" fillId="11" borderId="1" xfId="1" applyFont="1" applyFill="1" applyBorder="1" applyAlignment="1"/>
    <xf numFmtId="3" fontId="4" fillId="11" borderId="6" xfId="1" applyNumberFormat="1" applyFont="1" applyFill="1" applyBorder="1" applyAlignment="1">
      <alignment wrapText="1"/>
    </xf>
    <xf numFmtId="3" fontId="3" fillId="11" borderId="7" xfId="1" applyNumberFormat="1" applyFont="1" applyFill="1" applyBorder="1" applyAlignment="1"/>
    <xf numFmtId="3" fontId="6" fillId="7" borderId="18" xfId="1" applyNumberFormat="1" applyFont="1" applyFill="1" applyBorder="1" applyAlignment="1">
      <alignment horizontal="right"/>
    </xf>
    <xf numFmtId="0" fontId="1" fillId="0" borderId="0" xfId="0" applyFont="1"/>
    <xf numFmtId="0" fontId="5" fillId="10" borderId="15" xfId="1" applyFont="1" applyFill="1" applyBorder="1" applyAlignment="1">
      <alignment horizontal="left"/>
    </xf>
    <xf numFmtId="3" fontId="6" fillId="10" borderId="7" xfId="1" applyNumberFormat="1" applyFont="1" applyFill="1" applyBorder="1" applyAlignment="1"/>
    <xf numFmtId="3" fontId="6" fillId="10" borderId="6" xfId="1" applyNumberFormat="1" applyFont="1" applyFill="1" applyBorder="1" applyAlignment="1"/>
    <xf numFmtId="3" fontId="6" fillId="10" borderId="21" xfId="1" applyNumberFormat="1" applyFont="1" applyFill="1" applyBorder="1" applyAlignment="1"/>
    <xf numFmtId="0" fontId="5" fillId="12" borderId="15" xfId="1" applyFont="1" applyFill="1" applyBorder="1" applyAlignment="1">
      <alignment horizontal="left"/>
    </xf>
    <xf numFmtId="3" fontId="7" fillId="12" borderId="6" xfId="1" applyNumberFormat="1" applyFont="1" applyFill="1" applyBorder="1" applyAlignment="1">
      <alignment wrapText="1"/>
    </xf>
    <xf numFmtId="0" fontId="0" fillId="0" borderId="0" xfId="0" applyFill="1"/>
    <xf numFmtId="3" fontId="4" fillId="9" borderId="25" xfId="1" applyNumberFormat="1" applyFont="1" applyFill="1" applyBorder="1" applyAlignment="1">
      <alignment horizontal="right" wrapText="1"/>
    </xf>
    <xf numFmtId="3" fontId="7" fillId="3" borderId="26" xfId="1" applyNumberFormat="1" applyFont="1" applyFill="1" applyBorder="1" applyAlignment="1">
      <alignment wrapText="1"/>
    </xf>
    <xf numFmtId="3" fontId="7" fillId="12" borderId="26" xfId="1" applyNumberFormat="1" applyFont="1" applyFill="1" applyBorder="1" applyAlignment="1">
      <alignment wrapText="1"/>
    </xf>
    <xf numFmtId="3" fontId="3" fillId="6" borderId="26" xfId="1" applyNumberFormat="1" applyFont="1" applyFill="1" applyBorder="1" applyAlignment="1">
      <alignment wrapText="1"/>
    </xf>
    <xf numFmtId="3" fontId="3" fillId="9" borderId="26" xfId="1" applyNumberFormat="1" applyFont="1" applyFill="1" applyBorder="1" applyAlignment="1">
      <alignment wrapText="1"/>
    </xf>
    <xf numFmtId="3" fontId="7" fillId="0" borderId="6" xfId="1" applyNumberFormat="1" applyFont="1" applyFill="1" applyBorder="1" applyAlignment="1">
      <alignment horizontal="center" wrapText="1"/>
    </xf>
    <xf numFmtId="3" fontId="7" fillId="0" borderId="26" xfId="1" applyNumberFormat="1" applyFont="1" applyFill="1" applyBorder="1" applyAlignment="1">
      <alignment horizontal="center" wrapText="1"/>
    </xf>
    <xf numFmtId="0" fontId="16" fillId="2" borderId="32" xfId="1" applyNumberFormat="1" applyFont="1" applyFill="1" applyBorder="1" applyAlignment="1">
      <alignment horizontal="center" wrapText="1"/>
    </xf>
    <xf numFmtId="3" fontId="7" fillId="0" borderId="7" xfId="1" applyNumberFormat="1" applyFont="1" applyFill="1" applyBorder="1" applyAlignment="1">
      <alignment wrapText="1"/>
    </xf>
    <xf numFmtId="0" fontId="6" fillId="0" borderId="0" xfId="0" applyFont="1" applyFill="1"/>
    <xf numFmtId="3" fontId="6" fillId="0" borderId="26" xfId="1" applyNumberFormat="1" applyFont="1" applyFill="1" applyBorder="1" applyAlignment="1"/>
    <xf numFmtId="3" fontId="4" fillId="9" borderId="26" xfId="1" applyNumberFormat="1" applyFont="1" applyFill="1" applyBorder="1" applyAlignment="1">
      <alignment wrapText="1"/>
    </xf>
    <xf numFmtId="0" fontId="0" fillId="0" borderId="0" xfId="0" applyBorder="1"/>
    <xf numFmtId="3" fontId="7" fillId="0" borderId="33" xfId="1" applyNumberFormat="1" applyFont="1" applyFill="1" applyBorder="1" applyAlignment="1">
      <alignment wrapText="1"/>
    </xf>
    <xf numFmtId="3" fontId="3" fillId="11" borderId="26" xfId="1" applyNumberFormat="1" applyFont="1" applyFill="1" applyBorder="1" applyAlignment="1"/>
    <xf numFmtId="164" fontId="9" fillId="3" borderId="26" xfId="1" applyNumberFormat="1" applyFont="1" applyFill="1" applyBorder="1" applyAlignment="1">
      <alignment wrapText="1"/>
    </xf>
    <xf numFmtId="3" fontId="13" fillId="3" borderId="34" xfId="1" applyNumberFormat="1" applyFont="1" applyFill="1" applyBorder="1" applyAlignment="1">
      <alignment wrapText="1"/>
    </xf>
    <xf numFmtId="0" fontId="5" fillId="13" borderId="15" xfId="1" applyFont="1" applyFill="1" applyBorder="1" applyAlignment="1">
      <alignment horizontal="left"/>
    </xf>
    <xf numFmtId="3" fontId="6" fillId="13" borderId="6" xfId="1" applyNumberFormat="1" applyFont="1" applyFill="1" applyBorder="1" applyAlignment="1">
      <alignment wrapText="1"/>
    </xf>
    <xf numFmtId="3" fontId="6" fillId="13" borderId="26" xfId="1" applyNumberFormat="1" applyFont="1" applyFill="1" applyBorder="1" applyAlignment="1">
      <alignment wrapText="1"/>
    </xf>
    <xf numFmtId="3" fontId="7" fillId="13" borderId="6" xfId="1" applyNumberFormat="1" applyFont="1" applyFill="1" applyBorder="1" applyAlignment="1">
      <alignment wrapText="1"/>
    </xf>
    <xf numFmtId="3" fontId="7" fillId="13" borderId="26" xfId="1" applyNumberFormat="1" applyFont="1" applyFill="1" applyBorder="1" applyAlignment="1">
      <alignment wrapText="1"/>
    </xf>
    <xf numFmtId="3" fontId="2" fillId="0" borderId="7" xfId="1" applyNumberFormat="1" applyFont="1" applyFill="1" applyBorder="1" applyAlignment="1"/>
    <xf numFmtId="3" fontId="7" fillId="0" borderId="7" xfId="1" applyNumberFormat="1" applyFont="1" applyFill="1" applyBorder="1" applyAlignment="1"/>
    <xf numFmtId="3" fontId="2" fillId="0" borderId="6" xfId="1" applyNumberFormat="1" applyFont="1" applyFill="1" applyBorder="1" applyAlignment="1"/>
    <xf numFmtId="3" fontId="7" fillId="0" borderId="6" xfId="1" applyNumberFormat="1" applyFont="1" applyFill="1" applyBorder="1" applyAlignment="1"/>
    <xf numFmtId="3" fontId="2" fillId="7" borderId="7" xfId="1" applyNumberFormat="1" applyFont="1" applyFill="1" applyBorder="1" applyAlignment="1"/>
    <xf numFmtId="3" fontId="0" fillId="0" borderId="0" xfId="0" applyNumberFormat="1"/>
    <xf numFmtId="0" fontId="5" fillId="14" borderId="15" xfId="1" applyFont="1" applyFill="1" applyBorder="1" applyAlignment="1">
      <alignment horizontal="left"/>
    </xf>
    <xf numFmtId="3" fontId="6" fillId="14" borderId="6" xfId="1" applyNumberFormat="1" applyFont="1" applyFill="1" applyBorder="1" applyAlignment="1">
      <alignment wrapText="1"/>
    </xf>
    <xf numFmtId="10" fontId="6" fillId="14" borderId="6" xfId="1" applyNumberFormat="1" applyFont="1" applyFill="1" applyBorder="1" applyAlignment="1">
      <alignment wrapText="1"/>
    </xf>
    <xf numFmtId="3" fontId="7" fillId="14" borderId="6" xfId="1" applyNumberFormat="1" applyFont="1" applyFill="1" applyBorder="1" applyAlignment="1">
      <alignment wrapText="1"/>
    </xf>
    <xf numFmtId="10" fontId="6" fillId="15" borderId="6" xfId="1" applyNumberFormat="1" applyFont="1" applyFill="1" applyBorder="1" applyAlignment="1">
      <alignment wrapText="1"/>
    </xf>
    <xf numFmtId="0" fontId="5" fillId="16" borderId="15" xfId="1" applyFont="1" applyFill="1" applyBorder="1" applyAlignment="1">
      <alignment horizontal="left"/>
    </xf>
    <xf numFmtId="3" fontId="7" fillId="16" borderId="6" xfId="1" applyNumberFormat="1" applyFont="1" applyFill="1" applyBorder="1" applyAlignment="1">
      <alignment wrapText="1"/>
    </xf>
    <xf numFmtId="3" fontId="6" fillId="16" borderId="7" xfId="1" applyNumberFormat="1" applyFont="1" applyFill="1" applyBorder="1" applyAlignment="1"/>
    <xf numFmtId="3" fontId="6" fillId="16" borderId="6" xfId="1" applyNumberFormat="1" applyFont="1" applyFill="1" applyBorder="1" applyAlignment="1"/>
    <xf numFmtId="3" fontId="6" fillId="16" borderId="21" xfId="1" applyNumberFormat="1" applyFont="1" applyFill="1" applyBorder="1" applyAlignment="1"/>
    <xf numFmtId="10" fontId="6" fillId="16" borderId="6" xfId="1" applyNumberFormat="1" applyFont="1" applyFill="1" applyBorder="1" applyAlignment="1">
      <alignment wrapText="1"/>
    </xf>
    <xf numFmtId="0" fontId="5" fillId="16" borderId="1" xfId="1" applyFont="1" applyFill="1" applyBorder="1" applyAlignment="1">
      <alignment horizontal="left" wrapText="1"/>
    </xf>
    <xf numFmtId="3" fontId="6" fillId="16" borderId="6" xfId="1" applyNumberFormat="1" applyFont="1" applyFill="1" applyBorder="1" applyAlignment="1">
      <alignment wrapText="1"/>
    </xf>
    <xf numFmtId="3" fontId="6" fillId="16" borderId="35" xfId="1" applyNumberFormat="1" applyFont="1" applyFill="1" applyBorder="1" applyAlignment="1">
      <alignment wrapText="1"/>
    </xf>
    <xf numFmtId="3" fontId="2" fillId="16" borderId="7" xfId="1" applyNumberFormat="1" applyFont="1" applyFill="1" applyBorder="1" applyAlignment="1"/>
    <xf numFmtId="3" fontId="2" fillId="16" borderId="6" xfId="1" applyNumberFormat="1" applyFont="1" applyFill="1" applyBorder="1" applyAlignment="1"/>
    <xf numFmtId="0" fontId="5" fillId="17" borderId="1" xfId="1" applyFont="1" applyFill="1" applyBorder="1" applyAlignment="1">
      <alignment horizontal="left" wrapText="1"/>
    </xf>
    <xf numFmtId="3" fontId="7" fillId="17" borderId="6" xfId="1" applyNumberFormat="1" applyFont="1" applyFill="1" applyBorder="1" applyAlignment="1">
      <alignment wrapText="1"/>
    </xf>
    <xf numFmtId="3" fontId="6" fillId="17" borderId="7" xfId="1" applyNumberFormat="1" applyFont="1" applyFill="1" applyBorder="1" applyAlignment="1"/>
    <xf numFmtId="3" fontId="6" fillId="17" borderId="6" xfId="1" applyNumberFormat="1" applyFont="1" applyFill="1" applyBorder="1" applyAlignment="1"/>
    <xf numFmtId="3" fontId="6" fillId="17" borderId="21" xfId="1" applyNumberFormat="1" applyFont="1" applyFill="1" applyBorder="1" applyAlignment="1"/>
    <xf numFmtId="3" fontId="6" fillId="16" borderId="35" xfId="1" applyNumberFormat="1" applyFont="1" applyFill="1" applyBorder="1" applyAlignment="1"/>
    <xf numFmtId="3" fontId="7" fillId="16" borderId="6" xfId="1" applyNumberFormat="1" applyFont="1" applyFill="1" applyBorder="1" applyAlignment="1">
      <alignment horizontal="center" wrapText="1"/>
    </xf>
    <xf numFmtId="3" fontId="7" fillId="16" borderId="21" xfId="1" applyNumberFormat="1" applyFont="1" applyFill="1" applyBorder="1" applyAlignment="1">
      <alignment horizontal="center" wrapText="1"/>
    </xf>
    <xf numFmtId="3" fontId="7" fillId="16" borderId="7" xfId="1" applyNumberFormat="1" applyFont="1" applyFill="1" applyBorder="1" applyAlignment="1">
      <alignment horizontal="center" wrapText="1"/>
    </xf>
    <xf numFmtId="3" fontId="7" fillId="16" borderId="26" xfId="1" applyNumberFormat="1" applyFont="1" applyFill="1" applyBorder="1" applyAlignment="1">
      <alignment wrapText="1"/>
    </xf>
    <xf numFmtId="10" fontId="6" fillId="14" borderId="26" xfId="1" applyNumberFormat="1" applyFont="1" applyFill="1" applyBorder="1" applyAlignment="1">
      <alignment wrapText="1"/>
    </xf>
  </cellXfs>
  <cellStyles count="5">
    <cellStyle name="Normal" xfId="0" builtinId="0"/>
    <cellStyle name="Normal 2" xfId="2"/>
    <cellStyle name="Normal 3" xfId="1"/>
    <cellStyle name="Normal_Sheet1" xfId="3"/>
    <cellStyle name="Percent 2" xfId="4"/>
  </cellStyles>
  <dxfs count="0"/>
  <tableStyles count="0" defaultTableStyle="TableStyleMedium2" defaultPivotStyle="PivotStyleLight16"/>
  <colors>
    <mruColors>
      <color rgb="FFFBD7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abSelected="1" workbookViewId="0">
      <pane xSplit="1" ySplit="1" topLeftCell="B56" activePane="bottomRight" state="frozen"/>
      <selection pane="topRight" activeCell="B1" sqref="B1"/>
      <selection pane="bottomLeft" activeCell="A2" sqref="A2"/>
      <selection pane="bottomRight" activeCell="D11" sqref="D11"/>
    </sheetView>
  </sheetViews>
  <sheetFormatPr defaultColWidth="40.5703125" defaultRowHeight="15" x14ac:dyDescent="0.25"/>
  <cols>
    <col min="1" max="1" width="42" style="121" customWidth="1"/>
    <col min="2" max="2" width="21.42578125" style="121" customWidth="1"/>
    <col min="3" max="3" width="17.5703125" style="121" customWidth="1"/>
    <col min="4" max="4" width="17.140625" style="121" customWidth="1"/>
    <col min="5" max="5" width="21.5703125" style="121" customWidth="1"/>
    <col min="6" max="6" width="16.5703125" style="121" customWidth="1"/>
    <col min="7" max="7" width="18.140625" style="121" customWidth="1"/>
    <col min="8" max="8" width="15.42578125" style="121" customWidth="1"/>
    <col min="9" max="16384" width="40.5703125" style="121"/>
  </cols>
  <sheetData>
    <row r="1" spans="1:8" ht="37.5" customHeight="1" thickBot="1" x14ac:dyDescent="0.3">
      <c r="A1" s="133" t="s">
        <v>0</v>
      </c>
      <c r="B1" s="144" t="s">
        <v>85</v>
      </c>
      <c r="C1" s="144" t="s">
        <v>1</v>
      </c>
      <c r="D1" s="144" t="s">
        <v>2</v>
      </c>
      <c r="E1" s="144" t="s">
        <v>3</v>
      </c>
      <c r="F1" s="37" t="s">
        <v>4</v>
      </c>
      <c r="G1" s="144" t="s">
        <v>5</v>
      </c>
      <c r="H1" s="42" t="s">
        <v>56</v>
      </c>
    </row>
    <row r="2" spans="1:8" x14ac:dyDescent="0.25">
      <c r="A2" s="177" t="s">
        <v>6</v>
      </c>
      <c r="B2" s="178">
        <f t="shared" ref="B2:H2" si="0">B3+B11+B16+B26</f>
        <v>64662875</v>
      </c>
      <c r="C2" s="178">
        <f t="shared" si="0"/>
        <v>66967979.018271066</v>
      </c>
      <c r="D2" s="178">
        <f t="shared" si="0"/>
        <v>68313067.067935467</v>
      </c>
      <c r="E2" s="178">
        <f t="shared" si="0"/>
        <v>70628006.057016984</v>
      </c>
      <c r="F2" s="178">
        <f t="shared" si="0"/>
        <v>72501674.053664476</v>
      </c>
      <c r="G2" s="178">
        <f t="shared" si="0"/>
        <v>73066161.301160201</v>
      </c>
      <c r="H2" s="206">
        <f t="shared" si="0"/>
        <v>75080618.314341873</v>
      </c>
    </row>
    <row r="3" spans="1:8" x14ac:dyDescent="0.25">
      <c r="A3" s="199" t="s">
        <v>7</v>
      </c>
      <c r="B3" s="131">
        <f>SUM(B4:B8)</f>
        <v>35028689</v>
      </c>
      <c r="C3" s="131">
        <f t="shared" ref="C3:H3" si="1">SUM(C4:C8)</f>
        <v>36096694.018271066</v>
      </c>
      <c r="D3" s="131">
        <f t="shared" si="1"/>
        <v>37892634.067935459</v>
      </c>
      <c r="E3" s="131">
        <f t="shared" si="1"/>
        <v>39929175.057016984</v>
      </c>
      <c r="F3" s="131">
        <f t="shared" si="1"/>
        <v>41954276.053664476</v>
      </c>
      <c r="G3" s="131">
        <f t="shared" si="1"/>
        <v>43989470.301160201</v>
      </c>
      <c r="H3" s="207">
        <f t="shared" si="1"/>
        <v>46046608.314341873</v>
      </c>
    </row>
    <row r="4" spans="1:8" x14ac:dyDescent="0.25">
      <c r="A4" s="223" t="s">
        <v>8</v>
      </c>
      <c r="B4" s="224">
        <f>Are!B4+Audru!B4+Paikuse!B4+Pärnu!B4+Sauga!B4+Tori!B4+Tõstamaa!B4</f>
        <v>32718240</v>
      </c>
      <c r="C4" s="224">
        <f>Are!C4+Audru!C4+Paikuse!C4+Pärnu!C4+Sauga!C4+Tori!C4+Tõstamaa!C4</f>
        <v>33900590</v>
      </c>
      <c r="D4" s="224">
        <f>Are!D4+Audru!D4+Paikuse!D4+Pärnu!D4+Sauga!D4+Tori!D4+Tõstamaa!D4</f>
        <v>35665530</v>
      </c>
      <c r="E4" s="224">
        <f>Are!E4+Audru!E4+Paikuse!E4+Pärnu!E4+Sauga!E4+Tori!E4+Tõstamaa!E4</f>
        <v>37699071</v>
      </c>
      <c r="F4" s="224">
        <f>Are!F4+Audru!F4+Paikuse!F4+Pärnu!F4+Sauga!F4+Tori!F4+Tõstamaa!F4</f>
        <v>39722172</v>
      </c>
      <c r="G4" s="224">
        <f>Are!G4+Audru!G4+Paikuse!G4+Pärnu!G4+Sauga!G4+Tori!G4+Tõstamaa!G4</f>
        <v>41754366.25</v>
      </c>
      <c r="H4" s="225">
        <f>Are!H4+Audru!H4+Paikuse!H4+Pärnu!H4+Sauga!H4+Tori!H4+Tõstamaa!H4</f>
        <v>43806504.262500003</v>
      </c>
    </row>
    <row r="5" spans="1:8" x14ac:dyDescent="0.25">
      <c r="A5" s="234" t="s">
        <v>90</v>
      </c>
      <c r="B5" s="235"/>
      <c r="C5" s="236">
        <f>C4/B4-1</f>
        <v>3.6137335015575367E-2</v>
      </c>
      <c r="D5" s="236">
        <f t="shared" ref="D5:H5" si="2">D4/C4-1</f>
        <v>5.2062220746010635E-2</v>
      </c>
      <c r="E5" s="236">
        <f t="shared" si="2"/>
        <v>5.7016985307662527E-2</v>
      </c>
      <c r="F5" s="236">
        <f t="shared" si="2"/>
        <v>5.3664478893922896E-2</v>
      </c>
      <c r="G5" s="236">
        <f t="shared" si="2"/>
        <v>5.1160199648699889E-2</v>
      </c>
      <c r="H5" s="260">
        <f t="shared" si="2"/>
        <v>4.9147866362359238E-2</v>
      </c>
    </row>
    <row r="6" spans="1:8" x14ac:dyDescent="0.25">
      <c r="A6" s="223" t="s">
        <v>9</v>
      </c>
      <c r="B6" s="224">
        <f>Are!B6+Audru!B6+Paikuse!B6+Pärnu!B6+Sauga!B6+Tori!B6+Tõstamaa!B6</f>
        <v>1860209</v>
      </c>
      <c r="C6" s="224">
        <f>Are!C6+Audru!C6+Paikuse!C6+Pärnu!C6+Sauga!C6+Tori!C6+Tõstamaa!C6</f>
        <v>1826974</v>
      </c>
      <c r="D6" s="224">
        <f>Are!D6+Audru!D6+Paikuse!D6+Pärnu!D6+Sauga!D6+Tori!D6+Tõstamaa!D6</f>
        <v>1855974</v>
      </c>
      <c r="E6" s="224">
        <f>Are!E6+Audru!E6+Paikuse!E6+Pärnu!E6+Sauga!E6+Tori!E6+Tõstamaa!E6</f>
        <v>1855974</v>
      </c>
      <c r="F6" s="224">
        <f>Are!F6+Audru!F6+Paikuse!F6+Pärnu!F6+Sauga!F6+Tori!F6+Tõstamaa!F6</f>
        <v>1855974</v>
      </c>
      <c r="G6" s="224">
        <f>Are!G6+Audru!G6+Paikuse!G6+Pärnu!G6+Sauga!G6+Tori!G6+Tõstamaa!G6</f>
        <v>1855974</v>
      </c>
      <c r="H6" s="225">
        <f>Are!H6+Audru!H6+Paikuse!H6+Pärnu!H6+Sauga!H6+Tori!H6+Tõstamaa!H6</f>
        <v>1860974</v>
      </c>
    </row>
    <row r="7" spans="1:8" x14ac:dyDescent="0.25">
      <c r="A7" s="234" t="s">
        <v>90</v>
      </c>
      <c r="B7" s="235"/>
      <c r="C7" s="236">
        <f>C6/B6-1</f>
        <v>-1.7866272015671369E-2</v>
      </c>
      <c r="D7" s="236">
        <f t="shared" ref="D7:H7" si="3">D6/C6-1</f>
        <v>1.5873241764797985E-2</v>
      </c>
      <c r="E7" s="236">
        <f t="shared" si="3"/>
        <v>0</v>
      </c>
      <c r="F7" s="236">
        <f t="shared" si="3"/>
        <v>0</v>
      </c>
      <c r="G7" s="236">
        <f t="shared" si="3"/>
        <v>0</v>
      </c>
      <c r="H7" s="260">
        <f t="shared" si="3"/>
        <v>2.694003256511035E-3</v>
      </c>
    </row>
    <row r="8" spans="1:8" x14ac:dyDescent="0.25">
      <c r="A8" s="223" t="s">
        <v>10</v>
      </c>
      <c r="B8" s="224">
        <f>Are!B7+Audru!B7+Paikuse!B7+Pärnu!B7+Sauga!B7+Tori!B7+Tõstamaa!B7+B10</f>
        <v>450240</v>
      </c>
      <c r="C8" s="224">
        <f>Are!C7+Audru!C7+Paikuse!C7+Pärnu!C7+Sauga!C7+Tori!C7+Tõstamaa!C7+C10</f>
        <v>369130</v>
      </c>
      <c r="D8" s="224">
        <f>Are!D7+Audru!D7+Paikuse!D7+Pärnu!D7+Sauga!D7+Tori!D7+Tõstamaa!D7+D10</f>
        <v>371130</v>
      </c>
      <c r="E8" s="224">
        <f>Are!E7+Audru!E7+Paikuse!E7+Pärnu!E7+Sauga!E7+Tori!E7+Tõstamaa!E7+E10</f>
        <v>374130</v>
      </c>
      <c r="F8" s="224">
        <f>Are!F7+Audru!F7+Paikuse!F7+Pärnu!F7+Sauga!F7+Tori!F7+Tõstamaa!F7+F10</f>
        <v>376130</v>
      </c>
      <c r="G8" s="224">
        <f>Are!G7+Audru!G7+Paikuse!G7+Pärnu!G7+Sauga!G7+Tori!G7+Tõstamaa!G7+G10</f>
        <v>379130</v>
      </c>
      <c r="H8" s="225">
        <f>Are!H7+Audru!H7+Paikuse!H7+Pärnu!H7+Sauga!H7+Tori!H7+Tõstamaa!H7+H10</f>
        <v>379130</v>
      </c>
    </row>
    <row r="9" spans="1:8" x14ac:dyDescent="0.25">
      <c r="A9" s="234" t="s">
        <v>90</v>
      </c>
      <c r="B9" s="235"/>
      <c r="C9" s="236">
        <f>C8/B8-1</f>
        <v>-0.18014836531627576</v>
      </c>
      <c r="D9" s="236">
        <f t="shared" ref="D9:H9" si="4">D8/C8-1</f>
        <v>5.4181453688402215E-3</v>
      </c>
      <c r="E9" s="236">
        <f t="shared" si="4"/>
        <v>8.0834209037263793E-3</v>
      </c>
      <c r="F9" s="236">
        <f t="shared" si="4"/>
        <v>5.3457354395531897E-3</v>
      </c>
      <c r="G9" s="236">
        <f t="shared" si="4"/>
        <v>7.9759657565203756E-3</v>
      </c>
      <c r="H9" s="260">
        <f t="shared" si="4"/>
        <v>0</v>
      </c>
    </row>
    <row r="10" spans="1:8" x14ac:dyDescent="0.25">
      <c r="A10" s="145"/>
      <c r="B10" s="171"/>
      <c r="C10" s="171"/>
      <c r="D10" s="171"/>
      <c r="E10" s="171"/>
      <c r="F10" s="171"/>
      <c r="G10" s="171"/>
      <c r="H10" s="91"/>
    </row>
    <row r="11" spans="1:8" x14ac:dyDescent="0.25">
      <c r="A11" s="199" t="s">
        <v>11</v>
      </c>
      <c r="B11" s="157">
        <f>Are!B8+Audru!B8+Paikuse!B8+Pärnu!B8+Sauga!B8+Tori!B8+Tõstamaa!B8+B12+B13+B14+B15</f>
        <v>7852115</v>
      </c>
      <c r="C11" s="157">
        <f>Are!C8+Audru!C8+Paikuse!C8+Pärnu!C8+Sauga!C8+Tori!C8+Tõstamaa!C8+C12+C13+C14+C15</f>
        <v>7896510</v>
      </c>
      <c r="D11" s="157">
        <f>Are!D8+Audru!D8+Paikuse!D8+Pärnu!D8+Sauga!D8+Tori!D8+Tõstamaa!D8+D12+D13+D14+D15</f>
        <v>8034026</v>
      </c>
      <c r="E11" s="157">
        <f>Are!E8+Audru!E8+Paikuse!E8+Pärnu!E8+Sauga!E8+Tori!E8+Tõstamaa!E8+E12+E13+E14+E15</f>
        <v>7552993</v>
      </c>
      <c r="F11" s="157">
        <f>Are!F8+Audru!F8+Paikuse!F8+Pärnu!F8+Sauga!F8+Tori!F8+Tõstamaa!F8+F12+F13+F14+F15</f>
        <v>7580019</v>
      </c>
      <c r="G11" s="157">
        <f>Are!G8+Audru!G8+Paikuse!G8+Pärnu!G8+Sauga!G8+Tori!G8+Tõstamaa!G8+G12+G13+G14+G15</f>
        <v>7596229</v>
      </c>
      <c r="H11" s="92">
        <f>Are!H8+Audru!H8+Paikuse!H8+Pärnu!H8+Sauga!H8+Tori!H8+Tõstamaa!H8+H12+H13+H14+H15</f>
        <v>7516350</v>
      </c>
    </row>
    <row r="12" spans="1:8" x14ac:dyDescent="0.25">
      <c r="A12" s="145" t="s">
        <v>86</v>
      </c>
      <c r="B12" s="172">
        <f>-(Are!B9+Audru!B9+Paikuse!B9+Pärnu!B9+Sauga!B9+Tori!B9+Tõstamaa!B9)</f>
        <v>-1138775</v>
      </c>
      <c r="C12" s="172">
        <f>-(Are!C9+Audru!C9+Paikuse!C9+Pärnu!C9+Sauga!C9+Tori!C9+Tõstamaa!C9)</f>
        <v>-1220800</v>
      </c>
      <c r="D12" s="172">
        <f>-(Are!D9+Audru!D9+Paikuse!D9+Pärnu!D9+Sauga!D9+Tori!D9+Tõstamaa!D9)</f>
        <v>-1211824</v>
      </c>
      <c r="E12" s="172">
        <f>-(Are!E9+Audru!E9+Paikuse!E9+Pärnu!E9+Sauga!E9+Tori!E9+Tõstamaa!E9)</f>
        <v>-1211824</v>
      </c>
      <c r="F12" s="172">
        <f>-(Are!F9+Audru!F9+Paikuse!F9+Pärnu!F9+Sauga!F9+Tori!F9+Tõstamaa!F9)</f>
        <v>-1211824</v>
      </c>
      <c r="G12" s="172">
        <f>-(Are!G9+Audru!G9+Paikuse!G9+Pärnu!G9+Sauga!G9+Tori!G9+Tõstamaa!G9)</f>
        <v>-1211824</v>
      </c>
      <c r="H12" s="94">
        <f>-(Are!H9+Audru!H9+Paikuse!H9+Pärnu!H9+Sauga!H9+Tori!H9+Tõstamaa!H9)</f>
        <v>-1206824</v>
      </c>
    </row>
    <row r="13" spans="1:8" x14ac:dyDescent="0.25">
      <c r="A13" s="145"/>
      <c r="B13" s="172"/>
      <c r="C13" s="172"/>
      <c r="D13" s="172"/>
      <c r="E13" s="172"/>
      <c r="F13" s="172"/>
      <c r="G13" s="172"/>
      <c r="H13" s="94"/>
    </row>
    <row r="14" spans="1:8" x14ac:dyDescent="0.25">
      <c r="A14" s="145"/>
      <c r="B14" s="172"/>
      <c r="C14" s="172"/>
      <c r="D14" s="172"/>
      <c r="E14" s="172"/>
      <c r="F14" s="172"/>
      <c r="G14" s="172"/>
      <c r="H14" s="94"/>
    </row>
    <row r="15" spans="1:8" x14ac:dyDescent="0.25">
      <c r="A15" s="145"/>
      <c r="B15" s="172"/>
      <c r="C15" s="172"/>
      <c r="D15" s="172"/>
      <c r="E15" s="172"/>
      <c r="F15" s="172"/>
      <c r="G15" s="172"/>
      <c r="H15" s="94"/>
    </row>
    <row r="16" spans="1:8" x14ac:dyDescent="0.25">
      <c r="A16" s="199" t="s">
        <v>12</v>
      </c>
      <c r="B16" s="132">
        <f>SUM(B17:B19)</f>
        <v>21459750</v>
      </c>
      <c r="C16" s="132">
        <f t="shared" ref="C16:H16" si="5">SUM(C17:C19)</f>
        <v>21826757</v>
      </c>
      <c r="D16" s="132">
        <f t="shared" si="5"/>
        <v>22024667</v>
      </c>
      <c r="E16" s="132">
        <f t="shared" si="5"/>
        <v>22784098</v>
      </c>
      <c r="F16" s="132">
        <f t="shared" si="5"/>
        <v>22605639</v>
      </c>
      <c r="G16" s="132">
        <f t="shared" si="5"/>
        <v>21118722</v>
      </c>
      <c r="H16" s="207">
        <f t="shared" si="5"/>
        <v>21160920</v>
      </c>
    </row>
    <row r="17" spans="1:8" x14ac:dyDescent="0.25">
      <c r="A17" s="223" t="s">
        <v>13</v>
      </c>
      <c r="B17" s="226">
        <f>Are!B18+Audru!B18+Paikuse!B18+Pärnu!B18+Sauga!B18+Tori!B18+Tõstamaa!B18</f>
        <v>6053460</v>
      </c>
      <c r="C17" s="226">
        <f>Are!C18+Audru!C18+Paikuse!C18+Pärnu!C18+Sauga!C18+Tori!C18+Tõstamaa!C18</f>
        <v>6119440</v>
      </c>
      <c r="D17" s="226">
        <f>Are!D18+Audru!D18+Paikuse!D18+Pärnu!D18+Sauga!D18+Tori!D18+Tõstamaa!D18</f>
        <v>6179784</v>
      </c>
      <c r="E17" s="226">
        <f>Are!E18+Audru!E18+Paikuse!E18+Pärnu!E18+Sauga!E18+Tori!E18+Tõstamaa!E18</f>
        <v>6196876</v>
      </c>
      <c r="F17" s="226">
        <f>Are!F18+Audru!F18+Paikuse!F18+Pärnu!F18+Sauga!F18+Tori!F18+Tõstamaa!F18</f>
        <v>6246357</v>
      </c>
      <c r="G17" s="226">
        <f>Are!G18+Audru!G18+Paikuse!G18+Pärnu!G18+Sauga!G18+Tori!G18+Tõstamaa!G18</f>
        <v>6241040</v>
      </c>
      <c r="H17" s="227">
        <f>Are!H18+Audru!H18+Paikuse!H18+Pärnu!H18+Sauga!H18+Tori!H18+Tõstamaa!H18</f>
        <v>6235806</v>
      </c>
    </row>
    <row r="18" spans="1:8" x14ac:dyDescent="0.25">
      <c r="A18" s="223" t="s">
        <v>14</v>
      </c>
      <c r="B18" s="226">
        <f>Are!B19+Audru!B19+Paikuse!B19+Pärnu!B19+Sauga!B19+Tori!B19+Tõstamaa!B19</f>
        <v>13438486</v>
      </c>
      <c r="C18" s="226">
        <f>Are!C19+Audru!C19+Paikuse!C19+Pärnu!C19+Sauga!C19+Tori!C19+Tõstamaa!C19</f>
        <v>13928930</v>
      </c>
      <c r="D18" s="226">
        <f>Are!D19+Audru!D19+Paikuse!D19+Pärnu!D19+Sauga!D19+Tori!D19+Tõstamaa!D19</f>
        <v>13913103</v>
      </c>
      <c r="E18" s="226">
        <f>Are!E19+Audru!E19+Paikuse!E19+Pärnu!E19+Sauga!E19+Tori!E19+Tõstamaa!E19</f>
        <v>13956612</v>
      </c>
      <c r="F18" s="226">
        <f>Are!F19+Audru!F19+Paikuse!F19+Pärnu!F19+Sauga!F19+Tori!F19+Tõstamaa!F19</f>
        <v>14001322</v>
      </c>
      <c r="G18" s="226">
        <f>Are!G19+Audru!G19+Paikuse!G19+Pärnu!G19+Sauga!G19+Tori!G19+Tõstamaa!G19</f>
        <v>14047372</v>
      </c>
      <c r="H18" s="227">
        <f>Are!H19+Audru!H19+Paikuse!H19+Pärnu!H19+Sauga!H19+Tori!H19+Tõstamaa!H19</f>
        <v>14094804</v>
      </c>
    </row>
    <row r="19" spans="1:8" x14ac:dyDescent="0.25">
      <c r="A19" s="223" t="s">
        <v>15</v>
      </c>
      <c r="B19" s="226">
        <f>Are!B20+Audru!B20+Paikuse!B20+Pärnu!B20+Sauga!B20+Tori!B20+Tõstamaa!B20+B20+B21+B23+B24+B25</f>
        <v>1967804</v>
      </c>
      <c r="C19" s="226">
        <f>Are!C20+Audru!C20+Paikuse!C20+Pärnu!C20+Sauga!C20+Tori!C20+Tõstamaa!C20+C20+C21+C23+C24+C25</f>
        <v>1778387</v>
      </c>
      <c r="D19" s="226">
        <f>Are!D20+Audru!D20+Paikuse!D20+Pärnu!D20+Sauga!D20+Tori!D20+Tõstamaa!D20+D20+D21+D23+D24+D25</f>
        <v>1931780</v>
      </c>
      <c r="E19" s="226">
        <f>Are!E20+Audru!E20+Paikuse!E20+Pärnu!E20+Sauga!E20+Tori!E20+Tõstamaa!E20+E20+E21+E23+E24+E25</f>
        <v>2630610</v>
      </c>
      <c r="F19" s="226">
        <f>Are!F20+Audru!F20+Paikuse!F20+Pärnu!F20+Sauga!F20+Tori!F20+Tõstamaa!F20+F20+F21+F23+F24+F25</f>
        <v>2357960</v>
      </c>
      <c r="G19" s="226">
        <f>Are!G20+Audru!G20+Paikuse!G20+Pärnu!G20+Sauga!G20+Tori!G20+Tõstamaa!G20+G20+G21+G23+G24+G25</f>
        <v>830310</v>
      </c>
      <c r="H19" s="227">
        <f>Are!H20+Audru!H20+Paikuse!H20+Pärnu!H20+Sauga!H20+Tori!H20+Tõstamaa!H20+H20+H21+H23+H24+H25</f>
        <v>830310</v>
      </c>
    </row>
    <row r="20" spans="1:8" x14ac:dyDescent="0.25">
      <c r="A20" s="145" t="s">
        <v>86</v>
      </c>
      <c r="B20" s="172">
        <f>-(Are!B21+Audru!B21+Paikuse!B21+Pärnu!B21+Sauga!B21+Tori!B21+Tõstamaa!B21)</f>
        <v>-41519</v>
      </c>
      <c r="C20" s="172">
        <f>-(Are!C21+Audru!C21+Paikuse!C21+Pärnu!C21+Sauga!C21+Tori!C21+Tõstamaa!C21)</f>
        <v>-34940</v>
      </c>
      <c r="D20" s="172">
        <f>-(Are!D21+Audru!D21+Paikuse!D21+Pärnu!D21+Sauga!D21+Tori!D21+Tõstamaa!D21)</f>
        <v>-34940</v>
      </c>
      <c r="E20" s="172">
        <f>-(Are!E21+Audru!E21+Paikuse!E21+Pärnu!E21+Sauga!E21+Tori!E21+Tõstamaa!E21)</f>
        <v>-34940</v>
      </c>
      <c r="F20" s="172">
        <f>-(Are!F21+Audru!F21+Paikuse!F21+Pärnu!F21+Sauga!F21+Tori!F21+Tõstamaa!F21)</f>
        <v>-34940</v>
      </c>
      <c r="G20" s="172">
        <f>-(Are!G21+Audru!G21+Paikuse!G21+Pärnu!G21+Sauga!G21+Tori!G21+Tõstamaa!G21)</f>
        <v>-34940</v>
      </c>
      <c r="H20" s="94">
        <f>-(Are!H21+Audru!H21+Paikuse!H21+Pärnu!H21+Sauga!H21+Tori!H21+Tõstamaa!H21)</f>
        <v>-34940</v>
      </c>
    </row>
    <row r="21" spans="1:8" x14ac:dyDescent="0.25">
      <c r="A21" s="145" t="s">
        <v>87</v>
      </c>
      <c r="B21" s="172"/>
      <c r="C21" s="172"/>
      <c r="D21" s="172">
        <v>-14960</v>
      </c>
      <c r="E21" s="172">
        <v>-106780</v>
      </c>
      <c r="F21" s="172">
        <v>-106780</v>
      </c>
      <c r="G21" s="172">
        <v>-106780</v>
      </c>
      <c r="H21" s="94">
        <v>-106780</v>
      </c>
    </row>
    <row r="22" spans="1:8" x14ac:dyDescent="0.25">
      <c r="A22" s="145"/>
      <c r="B22" s="172"/>
      <c r="C22" s="172"/>
      <c r="D22" s="172"/>
      <c r="E22" s="172"/>
      <c r="F22" s="172"/>
      <c r="G22" s="172"/>
      <c r="H22" s="94"/>
    </row>
    <row r="23" spans="1:8" x14ac:dyDescent="0.25">
      <c r="A23" s="145" t="s">
        <v>88</v>
      </c>
      <c r="B23" s="172"/>
      <c r="C23" s="172"/>
      <c r="D23" s="172">
        <v>-4500</v>
      </c>
      <c r="E23" s="172">
        <v>-4500</v>
      </c>
      <c r="F23" s="172">
        <v>-4500</v>
      </c>
      <c r="G23" s="172">
        <v>-4500</v>
      </c>
      <c r="H23" s="94">
        <v>-4500</v>
      </c>
    </row>
    <row r="24" spans="1:8" x14ac:dyDescent="0.25">
      <c r="A24" s="239" t="s">
        <v>95</v>
      </c>
      <c r="B24" s="240">
        <f>KOOND!B13</f>
        <v>0</v>
      </c>
      <c r="C24" s="240">
        <f>KOOND!C13</f>
        <v>0</v>
      </c>
      <c r="D24" s="240">
        <f>KOOND!D13</f>
        <v>552062</v>
      </c>
      <c r="E24" s="240">
        <f>KOOND!E13</f>
        <v>1104120</v>
      </c>
      <c r="F24" s="240">
        <f>KOOND!F13</f>
        <v>552062</v>
      </c>
      <c r="G24" s="240">
        <f>KOOND!G13</f>
        <v>0</v>
      </c>
      <c r="H24" s="259">
        <f>KOOND!H13</f>
        <v>0</v>
      </c>
    </row>
    <row r="25" spans="1:8" x14ac:dyDescent="0.25">
      <c r="A25" s="239" t="s">
        <v>99</v>
      </c>
      <c r="B25" s="240"/>
      <c r="C25" s="240"/>
      <c r="D25" s="240">
        <v>220588</v>
      </c>
      <c r="E25" s="240">
        <v>441180</v>
      </c>
      <c r="F25" s="240">
        <v>720588</v>
      </c>
      <c r="G25" s="240"/>
      <c r="H25" s="259"/>
    </row>
    <row r="26" spans="1:8" x14ac:dyDescent="0.25">
      <c r="A26" s="199" t="s">
        <v>16</v>
      </c>
      <c r="B26" s="157">
        <f>Are!B30+Audru!B30+Paikuse!B30+Pärnu!B30+Sauga!B30+Tori!B30+Tõstamaa!B30</f>
        <v>322321</v>
      </c>
      <c r="C26" s="157">
        <f>Are!C30+Audru!C30+Paikuse!C30+Pärnu!C30+Sauga!C30+Tori!C30+Tõstamaa!C30</f>
        <v>1148018</v>
      </c>
      <c r="D26" s="157">
        <f>Are!D30+Audru!D30+Paikuse!D30+Pärnu!D30+Sauga!D30+Tori!D30+Tõstamaa!D30</f>
        <v>361740</v>
      </c>
      <c r="E26" s="157">
        <f>Are!E30+Audru!E30+Paikuse!E30+Pärnu!E30+Sauga!E30+Tori!E30+Tõstamaa!E30</f>
        <v>361740</v>
      </c>
      <c r="F26" s="157">
        <f>Are!F30+Audru!F30+Paikuse!F30+Pärnu!F30+Sauga!F30+Tori!F30+Tõstamaa!F30</f>
        <v>361740</v>
      </c>
      <c r="G26" s="157">
        <f>Are!G30+Audru!G30+Paikuse!G30+Pärnu!G30+Sauga!G30+Tori!G30+Tõstamaa!G30</f>
        <v>361740</v>
      </c>
      <c r="H26" s="92">
        <f>Are!H30+Audru!H30+Paikuse!H30+Pärnu!H30+Sauga!H30+Tori!H30+Tõstamaa!H30</f>
        <v>356740</v>
      </c>
    </row>
    <row r="27" spans="1:8" x14ac:dyDescent="0.25">
      <c r="A27" s="179" t="s">
        <v>17</v>
      </c>
      <c r="B27" s="180">
        <f>B28+B33</f>
        <v>56294396</v>
      </c>
      <c r="C27" s="180">
        <f t="shared" ref="C27:H27" si="6">C28+C33</f>
        <v>60247601</v>
      </c>
      <c r="D27" s="180">
        <f t="shared" si="6"/>
        <v>61317900</v>
      </c>
      <c r="E27" s="180">
        <f t="shared" si="6"/>
        <v>62789571</v>
      </c>
      <c r="F27" s="180">
        <f t="shared" si="6"/>
        <v>63740147</v>
      </c>
      <c r="G27" s="180">
        <f t="shared" si="6"/>
        <v>65310812</v>
      </c>
      <c r="H27" s="217">
        <f t="shared" si="6"/>
        <v>67187547</v>
      </c>
    </row>
    <row r="28" spans="1:8" x14ac:dyDescent="0.25">
      <c r="A28" s="223" t="s">
        <v>18</v>
      </c>
      <c r="B28" s="226">
        <f>Are!B40+Audru!B40+Paikuse!B40+Pärnu!B40+Sauga!B40+Tori!B40+Tõstamaa!B40+B29+B30+B31+B32</f>
        <v>4453098</v>
      </c>
      <c r="C28" s="226">
        <f>Are!C40+Audru!C40+Paikuse!C40+Pärnu!C40+Sauga!C40+Tori!C40+Tõstamaa!C40+C29+C30+C31+C32</f>
        <v>5298443</v>
      </c>
      <c r="D28" s="226">
        <f>Are!D40+Audru!D40+Paikuse!D40+Pärnu!D40+Sauga!D40+Tori!D40+Tõstamaa!D40+D29+D30+D31+D32</f>
        <v>4873892</v>
      </c>
      <c r="E28" s="226">
        <f>Are!E40+Audru!E40+Paikuse!E40+Pärnu!E40+Sauga!E40+Tori!E40+Tõstamaa!E40+E29+E30+E31+E32</f>
        <v>4874570</v>
      </c>
      <c r="F28" s="226">
        <f>Are!F40+Audru!F40+Paikuse!F40+Pärnu!F40+Sauga!F40+Tori!F40+Tõstamaa!F40+F29+F30+F31+F32</f>
        <v>5002412</v>
      </c>
      <c r="G28" s="226">
        <f>Are!G40+Audru!G40+Paikuse!G40+Pärnu!G40+Sauga!G40+Tori!G40+Tõstamaa!G40+G29+G30+G31+G32</f>
        <v>5099399</v>
      </c>
      <c r="H28" s="227">
        <f>Are!H40+Audru!H40+Paikuse!H40+Pärnu!H40+Sauga!H40+Tori!H40+Tõstamaa!H40+H29+H30+H31+H32</f>
        <v>5216500</v>
      </c>
    </row>
    <row r="29" spans="1:8" x14ac:dyDescent="0.25">
      <c r="A29" s="145" t="s">
        <v>86</v>
      </c>
      <c r="B29" s="172">
        <f>-(Are!B41+Audru!B41+Paikuse!B41+Pärnu!B41+Sauga!B41+Tori!B41+Tõstamaa!B41)</f>
        <v>-41519</v>
      </c>
      <c r="C29" s="172">
        <f>-(Are!C41+Audru!C41+Paikuse!C41+Pärnu!C41+Sauga!C41+Tori!C41+Tõstamaa!C41)</f>
        <v>-34940</v>
      </c>
      <c r="D29" s="172">
        <f>-(Are!D41+Audru!D41+Paikuse!D41+Pärnu!D41+Sauga!D41+Tori!D41+Tõstamaa!D41)</f>
        <v>-34940</v>
      </c>
      <c r="E29" s="172">
        <f>-(Are!E41+Audru!E41+Paikuse!E41+Pärnu!E41+Sauga!E41+Tori!E41+Tõstamaa!E41)</f>
        <v>-34940</v>
      </c>
      <c r="F29" s="172">
        <f>-(Are!F41+Audru!F41+Paikuse!F41+Pärnu!F41+Sauga!F41+Tori!F41+Tõstamaa!F41)</f>
        <v>-34940</v>
      </c>
      <c r="G29" s="172">
        <f>-(Are!G41+Audru!G41+Paikuse!G41+Pärnu!G41+Sauga!G41+Tori!G41+Tõstamaa!G41)</f>
        <v>-34940</v>
      </c>
      <c r="H29" s="94">
        <f>-(Are!H41+Audru!H41+Paikuse!H41+Pärnu!H41+Sauga!H41+Tori!H41+Tõstamaa!H41)</f>
        <v>-34940</v>
      </c>
    </row>
    <row r="30" spans="1:8" x14ac:dyDescent="0.25">
      <c r="A30" s="145" t="s">
        <v>89</v>
      </c>
      <c r="B30" s="172"/>
      <c r="C30" s="172"/>
      <c r="D30" s="172">
        <v>-4500</v>
      </c>
      <c r="E30" s="172">
        <v>-4500</v>
      </c>
      <c r="F30" s="172">
        <v>-4500</v>
      </c>
      <c r="G30" s="172">
        <v>-4500</v>
      </c>
      <c r="H30" s="94">
        <v>-4500</v>
      </c>
    </row>
    <row r="31" spans="1:8" x14ac:dyDescent="0.25">
      <c r="A31" s="145" t="s">
        <v>87</v>
      </c>
      <c r="B31" s="172"/>
      <c r="C31" s="172"/>
      <c r="D31" s="172">
        <v>-14960</v>
      </c>
      <c r="E31" s="172">
        <v>-106780</v>
      </c>
      <c r="F31" s="172">
        <v>-106780</v>
      </c>
      <c r="G31" s="172">
        <v>-106780</v>
      </c>
      <c r="H31" s="94">
        <v>-106780</v>
      </c>
    </row>
    <row r="32" spans="1:8" x14ac:dyDescent="0.25">
      <c r="A32" s="145"/>
      <c r="B32" s="172"/>
      <c r="C32" s="172"/>
      <c r="D32" s="172"/>
      <c r="E32" s="172"/>
      <c r="F32" s="172"/>
      <c r="G32" s="172"/>
      <c r="H32" s="94"/>
    </row>
    <row r="33" spans="1:8" x14ac:dyDescent="0.25">
      <c r="A33" s="199" t="s">
        <v>19</v>
      </c>
      <c r="B33" s="132">
        <f>B35+B41+B50</f>
        <v>51841298</v>
      </c>
      <c r="C33" s="132">
        <f t="shared" ref="C33:H33" si="7">C35+C41+C50</f>
        <v>54949158</v>
      </c>
      <c r="D33" s="132">
        <f t="shared" si="7"/>
        <v>56444008</v>
      </c>
      <c r="E33" s="132">
        <f t="shared" si="7"/>
        <v>57915001</v>
      </c>
      <c r="F33" s="132">
        <f t="shared" si="7"/>
        <v>58737735</v>
      </c>
      <c r="G33" s="132">
        <f t="shared" si="7"/>
        <v>60211413</v>
      </c>
      <c r="H33" s="207">
        <f t="shared" si="7"/>
        <v>61971047</v>
      </c>
    </row>
    <row r="34" spans="1:8" x14ac:dyDescent="0.25">
      <c r="A34" s="234" t="s">
        <v>90</v>
      </c>
      <c r="B34" s="237"/>
      <c r="C34" s="236">
        <f>C33/B33-1</f>
        <v>5.9949502036002356E-2</v>
      </c>
      <c r="D34" s="236">
        <f t="shared" ref="D34:H34" si="8">D33/C33-1</f>
        <v>2.7204238507166911E-2</v>
      </c>
      <c r="E34" s="236">
        <f t="shared" si="8"/>
        <v>2.6061101118120433E-2</v>
      </c>
      <c r="F34" s="236">
        <f t="shared" si="8"/>
        <v>1.4205887693932606E-2</v>
      </c>
      <c r="G34" s="236">
        <f t="shared" si="8"/>
        <v>2.5089118604930905E-2</v>
      </c>
      <c r="H34" s="260">
        <f t="shared" si="8"/>
        <v>2.9224260191336171E-2</v>
      </c>
    </row>
    <row r="35" spans="1:8" x14ac:dyDescent="0.25">
      <c r="A35" s="223" t="s">
        <v>20</v>
      </c>
      <c r="B35" s="226">
        <f>Are!B50+Audru!B50+Paikuse!B50+Pärnu!B50+Sauga!B50+Tori!B50+Tõstamaa!B50+B37+B38+B39+B40</f>
        <v>31091389</v>
      </c>
      <c r="C35" s="226">
        <f>Are!C50+Audru!C50+Paikuse!C50+Pärnu!C50+Sauga!C50+Tori!C50+Tõstamaa!C50+C37+C38+C39+C40</f>
        <v>33386247</v>
      </c>
      <c r="D35" s="226">
        <f>Are!D50+Audru!D50+Paikuse!D50+Pärnu!D50+Sauga!D50+Tori!D50+Tõstamaa!D50+D37+D38+D39+D40</f>
        <v>34415106</v>
      </c>
      <c r="E35" s="226">
        <f>Are!E50+Audru!E50+Paikuse!E50+Pärnu!E50+Sauga!E50+Tori!E50+Tõstamaa!E50+E37+E38+E39+E40</f>
        <v>35248627</v>
      </c>
      <c r="F35" s="226">
        <f>Are!F50+Audru!F50+Paikuse!F50+Pärnu!F50+Sauga!F50+Tori!F50+Tõstamaa!F50+F37+F38+F39+F40</f>
        <v>35952353</v>
      </c>
      <c r="G35" s="226">
        <f>Are!G50+Audru!G50+Paikuse!G50+Pärnu!G50+Sauga!G50+Tori!G50+Tõstamaa!G50+G37+G38+G39+G40</f>
        <v>36905440</v>
      </c>
      <c r="H35" s="227">
        <f>Are!H50+Audru!H50+Paikuse!H50+Pärnu!H50+Sauga!H50+Tori!H50+Tõstamaa!H50+H37+H38+H39+H40</f>
        <v>38013771</v>
      </c>
    </row>
    <row r="36" spans="1:8" x14ac:dyDescent="0.25">
      <c r="A36" s="234" t="s">
        <v>90</v>
      </c>
      <c r="B36" s="237"/>
      <c r="C36" s="236">
        <f>C35/B35-1</f>
        <v>7.3810082913954078E-2</v>
      </c>
      <c r="D36" s="236">
        <f t="shared" ref="D36:H36" si="9">D35/C35-1</f>
        <v>3.081685102251841E-2</v>
      </c>
      <c r="E36" s="236">
        <f t="shared" si="9"/>
        <v>2.4219626114183601E-2</v>
      </c>
      <c r="F36" s="236">
        <f t="shared" si="9"/>
        <v>1.996463578567198E-2</v>
      </c>
      <c r="G36" s="236">
        <f t="shared" si="9"/>
        <v>2.6509725246633975E-2</v>
      </c>
      <c r="H36" s="260">
        <f t="shared" si="9"/>
        <v>3.0031643031487976E-2</v>
      </c>
    </row>
    <row r="37" spans="1:8" x14ac:dyDescent="0.25">
      <c r="A37" s="239" t="s">
        <v>96</v>
      </c>
      <c r="B37" s="240">
        <f>KOOND!B22</f>
        <v>0</v>
      </c>
      <c r="C37" s="240">
        <f>KOOND!C22</f>
        <v>0</v>
      </c>
      <c r="D37" s="240">
        <f>KOOND!D22</f>
        <v>410000</v>
      </c>
      <c r="E37" s="240">
        <f>KOOND!E22</f>
        <v>365866</v>
      </c>
      <c r="F37" s="240">
        <f>KOOND!F22</f>
        <v>0</v>
      </c>
      <c r="G37" s="240">
        <f>KOOND!G22</f>
        <v>0</v>
      </c>
      <c r="H37" s="259">
        <f>KOOND!H22</f>
        <v>0</v>
      </c>
    </row>
    <row r="38" spans="1:8" x14ac:dyDescent="0.25">
      <c r="A38" s="145"/>
      <c r="B38" s="172"/>
      <c r="C38" s="172"/>
      <c r="D38" s="172"/>
      <c r="E38" s="172"/>
      <c r="F38" s="172"/>
      <c r="G38" s="172"/>
      <c r="H38" s="94"/>
    </row>
    <row r="39" spans="1:8" x14ac:dyDescent="0.25">
      <c r="A39" s="145"/>
      <c r="B39" s="172"/>
      <c r="C39" s="172"/>
      <c r="D39" s="172"/>
      <c r="E39" s="172"/>
      <c r="F39" s="172"/>
      <c r="G39" s="172"/>
      <c r="H39" s="94"/>
    </row>
    <row r="40" spans="1:8" x14ac:dyDescent="0.25">
      <c r="A40" s="145"/>
      <c r="B40" s="172"/>
      <c r="C40" s="172"/>
      <c r="D40" s="172"/>
      <c r="E40" s="172"/>
      <c r="F40" s="172"/>
      <c r="G40" s="172"/>
      <c r="H40" s="94"/>
    </row>
    <row r="41" spans="1:8" x14ac:dyDescent="0.25">
      <c r="A41" s="223" t="s">
        <v>21</v>
      </c>
      <c r="B41" s="226">
        <f>Are!B53+Audru!B53+Paikuse!B53+Pärnu!B53+Sauga!B53+Tori!B53+Tõstamaa!B53+B43+B44+B45+B46+B47+B48</f>
        <v>18305963</v>
      </c>
      <c r="C41" s="226">
        <f>Are!C53+Audru!C53+Paikuse!C53+Pärnu!C53+Sauga!C53+Tori!C53+Tõstamaa!C53+C43+C44+C45+C46+C47+C48</f>
        <v>19473130</v>
      </c>
      <c r="D41" s="226">
        <f>Are!D53+Audru!D53+Paikuse!D53+Pärnu!D53+Sauga!D53+Tori!D53+Tõstamaa!D53+D43+D44+D45+D46+D47+D48</f>
        <v>21806402</v>
      </c>
      <c r="E41" s="226">
        <f>Are!E53+Audru!E53+Paikuse!E53+Pärnu!E53+Sauga!E53+Tori!E53+Tõstamaa!E53+E43+E44+E45+E46+E47+E48</f>
        <v>22443874</v>
      </c>
      <c r="F41" s="226">
        <f>Are!F53+Audru!F53+Paikuse!F53+Pärnu!F53+Sauga!F53+Tori!F53+Tõstamaa!F53+F43+F44+F45+F46+F47+F48</f>
        <v>22559882</v>
      </c>
      <c r="G41" s="226">
        <f>Are!G53+Audru!G53+Paikuse!G53+Pärnu!G53+Sauga!G53+Tori!G53+Tõstamaa!G53+G43+G44+G45+G46+G47+G48</f>
        <v>23078573</v>
      </c>
      <c r="H41" s="227">
        <f>Are!H53+Audru!H53+Paikuse!H53+Pärnu!H53+Sauga!H53+Tori!H53+Tõstamaa!H53+H43+H44+H45+H46+H47+H48</f>
        <v>23714876</v>
      </c>
    </row>
    <row r="42" spans="1:8" x14ac:dyDescent="0.25">
      <c r="A42" s="234" t="s">
        <v>90</v>
      </c>
      <c r="B42" s="237"/>
      <c r="C42" s="236">
        <f>C41/B41-1</f>
        <v>6.3758841859343773E-2</v>
      </c>
      <c r="D42" s="236">
        <f t="shared" ref="D42:H42" si="10">D41/C41-1</f>
        <v>0.11982008028498758</v>
      </c>
      <c r="E42" s="236">
        <f t="shared" si="10"/>
        <v>2.923324994192078E-2</v>
      </c>
      <c r="F42" s="236">
        <f t="shared" si="10"/>
        <v>5.1688046368465468E-3</v>
      </c>
      <c r="G42" s="236">
        <f t="shared" si="10"/>
        <v>2.2991742598653664E-2</v>
      </c>
      <c r="H42" s="260">
        <f t="shared" si="10"/>
        <v>2.7571158754053027E-2</v>
      </c>
    </row>
    <row r="43" spans="1:8" x14ac:dyDescent="0.25">
      <c r="A43" s="145" t="s">
        <v>86</v>
      </c>
      <c r="B43" s="172">
        <f>-(Are!B56+Audru!B56+Paikuse!B56+Pärnu!B56+Sauga!B56+Tori!B56+Tõstamaa!B56)</f>
        <v>-1138775</v>
      </c>
      <c r="C43" s="172">
        <f>-(Are!C56+Audru!C56+Paikuse!C56+Pärnu!C56+Sauga!C56+Tori!C56+Tõstamaa!C56)</f>
        <v>-1220800</v>
      </c>
      <c r="D43" s="172">
        <f>-(Are!D56+Audru!D56+Paikuse!D56+Pärnu!D56+Sauga!D56+Tori!D56+Tõstamaa!D56)</f>
        <v>-1211824</v>
      </c>
      <c r="E43" s="172">
        <f>-(Are!E56+Audru!E56+Paikuse!E56+Pärnu!E56+Sauga!E56+Tori!E56+Tõstamaa!E56)</f>
        <v>-1211824</v>
      </c>
      <c r="F43" s="172">
        <f>-(Are!F56+Audru!F56+Paikuse!F56+Pärnu!F56+Sauga!F56+Tori!F56+Tõstamaa!F56)</f>
        <v>-1211824</v>
      </c>
      <c r="G43" s="172">
        <f>-(Are!G56+Audru!G56+Paikuse!G56+Pärnu!G56+Sauga!G56+Tori!G56+Tõstamaa!G56)</f>
        <v>-1211824</v>
      </c>
      <c r="H43" s="94">
        <f>-(Are!H56+Audru!H56+Paikuse!H56+Pärnu!H56+Sauga!H56+Tori!H56+Tõstamaa!H56)</f>
        <v>-1206824</v>
      </c>
    </row>
    <row r="44" spans="1:8" x14ac:dyDescent="0.25">
      <c r="A44" s="239" t="s">
        <v>97</v>
      </c>
      <c r="B44" s="240">
        <f>KOOND!B24</f>
        <v>0</v>
      </c>
      <c r="C44" s="240">
        <f>KOOND!C24</f>
        <v>0</v>
      </c>
      <c r="D44" s="240">
        <f>KOOND!D24</f>
        <v>49637</v>
      </c>
      <c r="E44" s="240">
        <f>KOOND!E24</f>
        <v>112468</v>
      </c>
      <c r="F44" s="240">
        <f>KOOND!F24</f>
        <v>0</v>
      </c>
      <c r="G44" s="240">
        <f>KOOND!G24</f>
        <v>0</v>
      </c>
      <c r="H44" s="259">
        <f>KOOND!H24</f>
        <v>0</v>
      </c>
    </row>
    <row r="45" spans="1:8" x14ac:dyDescent="0.25">
      <c r="A45" s="239" t="s">
        <v>101</v>
      </c>
      <c r="B45" s="240"/>
      <c r="C45" s="240"/>
      <c r="D45" s="240">
        <v>220588</v>
      </c>
      <c r="E45" s="240">
        <v>344199</v>
      </c>
      <c r="F45" s="240"/>
      <c r="G45" s="240"/>
      <c r="H45" s="259"/>
    </row>
    <row r="46" spans="1:8" x14ac:dyDescent="0.25">
      <c r="A46" s="145"/>
      <c r="B46" s="172"/>
      <c r="C46" s="172"/>
      <c r="D46" s="172"/>
      <c r="E46" s="172"/>
      <c r="F46" s="172"/>
      <c r="G46" s="172"/>
      <c r="H46" s="94"/>
    </row>
    <row r="47" spans="1:8" x14ac:dyDescent="0.25">
      <c r="A47" s="145"/>
      <c r="B47" s="172"/>
      <c r="C47" s="172"/>
      <c r="D47" s="172"/>
      <c r="E47" s="172"/>
      <c r="F47" s="172"/>
      <c r="G47" s="172"/>
      <c r="H47" s="94"/>
    </row>
    <row r="48" spans="1:8" x14ac:dyDescent="0.25">
      <c r="A48" s="145"/>
      <c r="B48" s="172"/>
      <c r="C48" s="172"/>
      <c r="D48" s="172"/>
      <c r="E48" s="172"/>
      <c r="F48" s="172"/>
      <c r="G48" s="172"/>
      <c r="H48" s="94"/>
    </row>
    <row r="49" spans="1:8" x14ac:dyDescent="0.25">
      <c r="A49" s="147" t="s">
        <v>22</v>
      </c>
      <c r="B49" s="143">
        <f>Are!B64+Audru!B64+Paikuse!B64+Pärnu!B64+Sauga!B64+Tori!B64+Tõstamaa!B64</f>
        <v>7630</v>
      </c>
      <c r="C49" s="143">
        <f>Are!C64+Audru!C64+Paikuse!C64+Pärnu!C64+Sauga!C64+Tori!C64+Tõstamaa!C64</f>
        <v>7232</v>
      </c>
      <c r="D49" s="143">
        <f>Are!D64+Audru!D64+Paikuse!D64+Pärnu!D64+Sauga!D64+Tori!D64+Tõstamaa!D64</f>
        <v>7290</v>
      </c>
      <c r="E49" s="143">
        <f>Are!E64+Audru!E64+Paikuse!E64+Pärnu!E64+Sauga!E64+Tori!E64+Tõstamaa!E64</f>
        <v>7351</v>
      </c>
      <c r="F49" s="143">
        <f>Are!F64+Audru!F64+Paikuse!F64+Pärnu!F64+Sauga!F64+Tori!F64+Tõstamaa!F64</f>
        <v>7411</v>
      </c>
      <c r="G49" s="143">
        <f>Are!G64+Audru!G64+Paikuse!G64+Pärnu!G64+Sauga!G64+Tori!G64+Tõstamaa!G64</f>
        <v>3444</v>
      </c>
      <c r="H49" s="95">
        <f>Are!H64+Audru!H64+Paikuse!H64+Pärnu!H64+Sauga!H64+Tori!H64+Tõstamaa!H64</f>
        <v>3444</v>
      </c>
    </row>
    <row r="50" spans="1:8" x14ac:dyDescent="0.25">
      <c r="A50" s="223" t="s">
        <v>23</v>
      </c>
      <c r="B50" s="226">
        <f>Are!B65+Audru!B65+Paikuse!B65+Pärnu!B65+Sauga!B65+Tori!B65+Tõstamaa!B65</f>
        <v>2443946</v>
      </c>
      <c r="C50" s="226">
        <f>Are!C65+Audru!C65+Paikuse!C65+Pärnu!C65+Sauga!C65+Tori!C65+Tõstamaa!C65</f>
        <v>2089781</v>
      </c>
      <c r="D50" s="226">
        <f>Are!D65+Audru!D65+Paikuse!D65+Pärnu!D65+Sauga!D65+Tori!D65+Tõstamaa!D65</f>
        <v>222500</v>
      </c>
      <c r="E50" s="226">
        <f>Are!E65+Audru!E65+Paikuse!E65+Pärnu!E65+Sauga!E65+Tori!E65+Tõstamaa!E65</f>
        <v>222500</v>
      </c>
      <c r="F50" s="226">
        <f>Are!F65+Audru!F65+Paikuse!F65+Pärnu!F65+Sauga!F65+Tori!F65+Tõstamaa!F65</f>
        <v>225500</v>
      </c>
      <c r="G50" s="226">
        <f>Are!G65+Audru!G65+Paikuse!G65+Pärnu!G65+Sauga!G65+Tori!G65+Tõstamaa!G65</f>
        <v>227400</v>
      </c>
      <c r="H50" s="227">
        <f>Are!H65+Audru!H65+Paikuse!H65+Pärnu!H65+Sauga!H65+Tori!H65+Tõstamaa!H65</f>
        <v>242400</v>
      </c>
    </row>
    <row r="51" spans="1:8" x14ac:dyDescent="0.25">
      <c r="A51" s="145"/>
      <c r="B51" s="172">
        <f>Are!B66+Audru!B66+Paikuse!B66+Pärnu!B66+Sauga!B66+Tori!B66+Tõstamaa!B66</f>
        <v>0</v>
      </c>
      <c r="C51" s="172">
        <f>Are!C66+Audru!C66+Paikuse!C66+Pärnu!C66+Sauga!C66+Tori!C66+Tõstamaa!C66</f>
        <v>0</v>
      </c>
      <c r="D51" s="172">
        <f>Are!D66+Audru!D66+Paikuse!D66+Pärnu!D66+Sauga!D66+Tori!D66+Tõstamaa!D66</f>
        <v>0</v>
      </c>
      <c r="E51" s="172">
        <f>Are!E66+Audru!E66+Paikuse!E66+Pärnu!E66+Sauga!E66+Tori!E66+Tõstamaa!E66</f>
        <v>0</v>
      </c>
      <c r="F51" s="172">
        <f>Are!F66+Audru!F66+Paikuse!F66+Pärnu!F66+Sauga!F66+Tori!F66+Tõstamaa!F66</f>
        <v>0</v>
      </c>
      <c r="G51" s="172">
        <f>Are!G66+Audru!G66+Paikuse!G66+Pärnu!G66+Sauga!G66+Tori!G66+Tõstamaa!G66</f>
        <v>0</v>
      </c>
      <c r="H51" s="94">
        <f>Are!H66+Audru!H66+Paikuse!H66+Pärnu!H66+Sauga!H66+Tori!H66+Tõstamaa!H66</f>
        <v>0</v>
      </c>
    </row>
    <row r="52" spans="1:8" x14ac:dyDescent="0.25">
      <c r="A52" s="176" t="s">
        <v>24</v>
      </c>
      <c r="B52" s="175">
        <f t="shared" ref="B52:H52" si="11">B2-B27</f>
        <v>8368479</v>
      </c>
      <c r="C52" s="175">
        <f t="shared" si="11"/>
        <v>6720378.0182710662</v>
      </c>
      <c r="D52" s="175">
        <f t="shared" si="11"/>
        <v>6995167.0679354668</v>
      </c>
      <c r="E52" s="175">
        <f t="shared" si="11"/>
        <v>7838435.0570169836</v>
      </c>
      <c r="F52" s="175">
        <f t="shared" si="11"/>
        <v>8761527.0536644757</v>
      </c>
      <c r="G52" s="175">
        <f t="shared" si="11"/>
        <v>7755349.3011602014</v>
      </c>
      <c r="H52" s="209">
        <f t="shared" si="11"/>
        <v>7893071.3143418729</v>
      </c>
    </row>
    <row r="53" spans="1:8" x14ac:dyDescent="0.25">
      <c r="A53" s="181" t="s">
        <v>25</v>
      </c>
      <c r="B53" s="182">
        <f t="shared" ref="B53:H53" si="12">SUM(B54:B65)</f>
        <v>-5719690.1099999994</v>
      </c>
      <c r="C53" s="182">
        <f t="shared" si="12"/>
        <v>-13466680</v>
      </c>
      <c r="D53" s="182">
        <f t="shared" si="12"/>
        <v>-10640040</v>
      </c>
      <c r="E53" s="182">
        <f t="shared" si="12"/>
        <v>-9314197</v>
      </c>
      <c r="F53" s="182">
        <f t="shared" si="12"/>
        <v>-6843172</v>
      </c>
      <c r="G53" s="182">
        <f t="shared" si="12"/>
        <v>-5400526</v>
      </c>
      <c r="H53" s="210">
        <f t="shared" si="12"/>
        <v>-5033640</v>
      </c>
    </row>
    <row r="54" spans="1:8" x14ac:dyDescent="0.25">
      <c r="A54" s="122" t="s">
        <v>26</v>
      </c>
      <c r="B54" s="172">
        <f>Are!B76+Audru!B76+Paikuse!B76+Pärnu!B76+Sauga!B76+Tori!B76+Tõstamaa!B76</f>
        <v>470255</v>
      </c>
      <c r="C54" s="172">
        <f>Are!C76+Audru!C76+Paikuse!C76+Pärnu!C76+Sauga!C76+Tori!C76+Tõstamaa!C76</f>
        <v>669847</v>
      </c>
      <c r="D54" s="172">
        <f>Are!D76+Audru!D76+Paikuse!D76+Pärnu!D76+Sauga!D76+Tori!D76+Tõstamaa!D76</f>
        <v>895000</v>
      </c>
      <c r="E54" s="172">
        <f>Are!E76+Audru!E76+Paikuse!E76+Pärnu!E76+Sauga!E76+Tori!E76+Tõstamaa!E76</f>
        <v>516000</v>
      </c>
      <c r="F54" s="172">
        <f>Are!F76+Audru!F76+Paikuse!F76+Pärnu!F76+Sauga!F76+Tori!F76+Tõstamaa!F76</f>
        <v>738000</v>
      </c>
      <c r="G54" s="172">
        <f>Are!G76+Audru!G76+Paikuse!G76+Pärnu!G76+Sauga!G76+Tori!G76+Tõstamaa!G76</f>
        <v>58000</v>
      </c>
      <c r="H54" s="94">
        <f>Are!H76+Audru!H76+Paikuse!H76+Pärnu!H76+Sauga!H76+Tori!H76+Tõstamaa!H76</f>
        <v>7000</v>
      </c>
    </row>
    <row r="55" spans="1:8" x14ac:dyDescent="0.25">
      <c r="A55" s="122" t="s">
        <v>27</v>
      </c>
      <c r="B55" s="172">
        <f>Are!B77+Audru!B77+Paikuse!B77+Pärnu!B77+Sauga!B77+Tori!B77+Tõstamaa!B77</f>
        <v>-10204582.109999999</v>
      </c>
      <c r="C55" s="172">
        <f>Are!C77+Audru!C77+Paikuse!C77+Pärnu!C77+Sauga!C77+Tori!C77+Tõstamaa!C77</f>
        <v>-18042534</v>
      </c>
      <c r="D55" s="172">
        <f>Are!D77+Audru!D77+Paikuse!D77+Pärnu!D77+Sauga!D77+Tori!D77+Tõstamaa!D77</f>
        <v>-23936999</v>
      </c>
      <c r="E55" s="172">
        <f>Are!E77+Audru!E77+Paikuse!E77+Pärnu!E77+Sauga!E77+Tori!E77+Tõstamaa!E77</f>
        <v>-16624106</v>
      </c>
      <c r="F55" s="172">
        <f>Are!F77+Audru!F77+Paikuse!F77+Pärnu!F77+Sauga!F77+Tori!F77+Tõstamaa!F77</f>
        <v>-8501090</v>
      </c>
      <c r="G55" s="172">
        <f>Are!G77+Audru!G77+Paikuse!G77+Pärnu!G77+Sauga!G77+Tori!G77+Tõstamaa!G77</f>
        <v>-6287500</v>
      </c>
      <c r="H55" s="94">
        <f>Are!H77+Audru!H77+Paikuse!H77+Pärnu!H77+Sauga!H77+Tori!H77+Tõstamaa!H77</f>
        <v>-5928060</v>
      </c>
    </row>
    <row r="56" spans="1:8" x14ac:dyDescent="0.25">
      <c r="A56" s="245" t="s">
        <v>98</v>
      </c>
      <c r="B56" s="240">
        <f>KOOND!B33</f>
        <v>0</v>
      </c>
      <c r="C56" s="240">
        <f>KOOND!C33</f>
        <v>0</v>
      </c>
      <c r="D56" s="240">
        <f>KOOND!D33</f>
        <v>-92425</v>
      </c>
      <c r="E56" s="240">
        <f>KOOND!E33</f>
        <v>-625786</v>
      </c>
      <c r="F56" s="240">
        <f>KOOND!F33</f>
        <v>-552062</v>
      </c>
      <c r="G56" s="240">
        <f>KOOND!G33</f>
        <v>0</v>
      </c>
      <c r="H56" s="259">
        <f>KOOND!H33</f>
        <v>0</v>
      </c>
    </row>
    <row r="57" spans="1:8" x14ac:dyDescent="0.25">
      <c r="A57" s="245" t="s">
        <v>100</v>
      </c>
      <c r="B57" s="240"/>
      <c r="C57" s="240"/>
      <c r="D57" s="240">
        <v>0</v>
      </c>
      <c r="E57" s="240">
        <v>-96981</v>
      </c>
      <c r="F57" s="240">
        <v>-720588</v>
      </c>
      <c r="G57" s="240"/>
      <c r="H57" s="259"/>
    </row>
    <row r="58" spans="1:8" x14ac:dyDescent="0.25">
      <c r="A58" s="123" t="s">
        <v>28</v>
      </c>
      <c r="B58" s="172">
        <f>Are!B79+Audru!B79+Paikuse!B79+Pärnu!B79+Sauga!B79+Tori!B79+Tõstamaa!B79</f>
        <v>5036579</v>
      </c>
      <c r="C58" s="172">
        <f>Are!C79+Audru!C79+Paikuse!C79+Pärnu!C79+Sauga!C79+Tori!C79+Tõstamaa!C79</f>
        <v>4839619</v>
      </c>
      <c r="D58" s="172">
        <f>Are!D79+Audru!D79+Paikuse!D79+Pärnu!D79+Sauga!D79+Tori!D79+Tõstamaa!D79</f>
        <v>13237160</v>
      </c>
      <c r="E58" s="172">
        <f>Are!E79+Audru!E79+Paikuse!E79+Pärnu!E79+Sauga!E79+Tori!E79+Tõstamaa!E79</f>
        <v>8124960</v>
      </c>
      <c r="F58" s="172">
        <f>Are!F79+Audru!F79+Paikuse!F79+Pärnu!F79+Sauga!F79+Tori!F79+Tõstamaa!F79</f>
        <v>2508080</v>
      </c>
      <c r="G58" s="172">
        <f>Are!G79+Audru!G79+Paikuse!G79+Pärnu!G79+Sauga!G79+Tori!G79+Tõstamaa!G79</f>
        <v>742500</v>
      </c>
      <c r="H58" s="94">
        <f>Are!H79+Audru!H79+Paikuse!H79+Pärnu!H79+Sauga!H79+Tori!H79+Tõstamaa!H79</f>
        <v>680000</v>
      </c>
    </row>
    <row r="59" spans="1:8" x14ac:dyDescent="0.25">
      <c r="A59" s="122" t="s">
        <v>29</v>
      </c>
      <c r="B59" s="172">
        <f>Are!B80+Audru!B80+Paikuse!B80+Pärnu!B80+Sauga!B80+Tori!B80+Tõstamaa!B80</f>
        <v>-655771</v>
      </c>
      <c r="C59" s="172">
        <f>Are!C80+Audru!C80+Paikuse!C80+Pärnu!C80+Sauga!C80+Tori!C80+Tõstamaa!C80</f>
        <v>-459682</v>
      </c>
      <c r="D59" s="172">
        <f>Are!D80+Audru!D80+Paikuse!D80+Pärnu!D80+Sauga!D80+Tori!D80+Tõstamaa!D80</f>
        <v>-396670</v>
      </c>
      <c r="E59" s="172">
        <f>Are!E80+Audru!E80+Paikuse!E80+Pärnu!E80+Sauga!E80+Tori!E80+Tõstamaa!E80</f>
        <v>-474090</v>
      </c>
      <c r="F59" s="172">
        <f>Are!F80+Audru!F80+Paikuse!F80+Pärnu!F80+Sauga!F80+Tori!F80+Tõstamaa!F80</f>
        <v>-210500</v>
      </c>
      <c r="G59" s="172">
        <f>Are!G80+Audru!G80+Paikuse!G80+Pärnu!G80+Sauga!G80+Tori!G80+Tõstamaa!G80</f>
        <v>-23000</v>
      </c>
      <c r="H59" s="94">
        <f>Are!H80+Audru!H80+Paikuse!H80+Pärnu!H80+Sauga!H80+Tori!H80+Tõstamaa!H80</f>
        <v>-123000</v>
      </c>
    </row>
    <row r="60" spans="1:8" x14ac:dyDescent="0.25">
      <c r="A60" s="125" t="s">
        <v>30</v>
      </c>
      <c r="B60" s="172">
        <f>Are!B81+Audru!B81+Paikuse!B81+Pärnu!B81+Sauga!B81+Tori!B81+Tõstamaa!B81</f>
        <v>0</v>
      </c>
      <c r="C60" s="172">
        <f>Are!C81+Audru!C81+Paikuse!C81+Pärnu!C81+Sauga!C81+Tori!C81+Tõstamaa!C81</f>
        <v>0</v>
      </c>
      <c r="D60" s="172">
        <f>Are!D81+Audru!D81+Paikuse!D81+Pärnu!D81+Sauga!D81+Tori!D81+Tõstamaa!D81</f>
        <v>0</v>
      </c>
      <c r="E60" s="172">
        <f>Are!E81+Audru!E81+Paikuse!E81+Pärnu!E81+Sauga!E81+Tori!E81+Tõstamaa!E81</f>
        <v>0</v>
      </c>
      <c r="F60" s="172">
        <f>Are!F81+Audru!F81+Paikuse!F81+Pärnu!F81+Sauga!F81+Tori!F81+Tõstamaa!F81</f>
        <v>0</v>
      </c>
      <c r="G60" s="172">
        <f>Are!G81+Audru!G81+Paikuse!G81+Pärnu!G81+Sauga!G81+Tori!G81+Tõstamaa!G81</f>
        <v>0</v>
      </c>
      <c r="H60" s="94">
        <f>Are!H81+Audru!H81+Paikuse!H81+Pärnu!H81+Sauga!H81+Tori!H81+Tõstamaa!H81</f>
        <v>0</v>
      </c>
    </row>
    <row r="61" spans="1:8" x14ac:dyDescent="0.25">
      <c r="A61" s="125" t="s">
        <v>31</v>
      </c>
      <c r="B61" s="172">
        <f>Are!B82+Audru!B82+Paikuse!B82+Pärnu!B82+Sauga!B82+Tori!B82+Tõstamaa!B82</f>
        <v>-27588</v>
      </c>
      <c r="C61" s="172">
        <f>Are!C82+Audru!C82+Paikuse!C82+Pärnu!C82+Sauga!C82+Tori!C82+Tõstamaa!C82</f>
        <v>0</v>
      </c>
      <c r="D61" s="172">
        <f>Are!D82+Audru!D82+Paikuse!D82+Pärnu!D82+Sauga!D82+Tori!D82+Tõstamaa!D82</f>
        <v>0</v>
      </c>
      <c r="E61" s="172">
        <f>Are!E82+Audru!E82+Paikuse!E82+Pärnu!E82+Sauga!E82+Tori!E82+Tõstamaa!E82</f>
        <v>0</v>
      </c>
      <c r="F61" s="172">
        <f>Are!F82+Audru!F82+Paikuse!F82+Pärnu!F82+Sauga!F82+Tori!F82+Tõstamaa!F82</f>
        <v>0</v>
      </c>
      <c r="G61" s="172">
        <f>Are!G82+Audru!G82+Paikuse!G82+Pärnu!G82+Sauga!G82+Tori!G82+Tõstamaa!G82</f>
        <v>0</v>
      </c>
      <c r="H61" s="94">
        <f>Are!H82+Audru!H82+Paikuse!H82+Pärnu!H82+Sauga!H82+Tori!H82+Tõstamaa!H82</f>
        <v>0</v>
      </c>
    </row>
    <row r="62" spans="1:8" x14ac:dyDescent="0.25">
      <c r="A62" s="124" t="s">
        <v>32</v>
      </c>
      <c r="B62" s="172">
        <f>Are!B83+Audru!B83+Paikuse!B83+Pärnu!B83+Sauga!B83+Tori!B83+Tõstamaa!B83</f>
        <v>0</v>
      </c>
      <c r="C62" s="172">
        <f>Are!C83+Audru!C83+Paikuse!C83+Pärnu!C83+Sauga!C83+Tori!C83+Tõstamaa!C83</f>
        <v>0</v>
      </c>
      <c r="D62" s="172">
        <f>Are!D83+Audru!D83+Paikuse!D83+Pärnu!D83+Sauga!D83+Tori!D83+Tõstamaa!D83</f>
        <v>0</v>
      </c>
      <c r="E62" s="172">
        <f>Are!E83+Audru!E83+Paikuse!E83+Pärnu!E83+Sauga!E83+Tori!E83+Tõstamaa!E83</f>
        <v>0</v>
      </c>
      <c r="F62" s="172">
        <f>Are!F83+Audru!F83+Paikuse!F83+Pärnu!F83+Sauga!F83+Tori!F83+Tõstamaa!F83</f>
        <v>0</v>
      </c>
      <c r="G62" s="172">
        <f>Are!G83+Audru!G83+Paikuse!G83+Pärnu!G83+Sauga!G83+Tori!G83+Tõstamaa!G83</f>
        <v>0</v>
      </c>
      <c r="H62" s="94">
        <f>Are!H83+Audru!H83+Paikuse!H83+Pärnu!H83+Sauga!H83+Tori!H83+Tõstamaa!H83</f>
        <v>0</v>
      </c>
    </row>
    <row r="63" spans="1:8" x14ac:dyDescent="0.25">
      <c r="A63" s="125" t="s">
        <v>33</v>
      </c>
      <c r="B63" s="172">
        <f>Are!B84+Audru!B84+Paikuse!B84+Pärnu!B84+Sauga!B84+Tori!B84+Tõstamaa!B84</f>
        <v>-21341</v>
      </c>
      <c r="C63" s="172">
        <f>Are!C84+Audru!C84+Paikuse!C84+Pärnu!C84+Sauga!C84+Tori!C84+Tõstamaa!C84</f>
        <v>0</v>
      </c>
      <c r="D63" s="172">
        <f>Are!D84+Audru!D84+Paikuse!D84+Pärnu!D84+Sauga!D84+Tori!D84+Tõstamaa!D84</f>
        <v>0</v>
      </c>
      <c r="E63" s="172">
        <f>Are!E84+Audru!E84+Paikuse!E84+Pärnu!E84+Sauga!E84+Tori!E84+Tõstamaa!E84</f>
        <v>0</v>
      </c>
      <c r="F63" s="172">
        <f>Are!F84+Audru!F84+Paikuse!F84+Pärnu!F84+Sauga!F84+Tori!F84+Tõstamaa!F84</f>
        <v>0</v>
      </c>
      <c r="G63" s="172">
        <f>Are!G84+Audru!G84+Paikuse!G84+Pärnu!G84+Sauga!G84+Tori!G84+Tõstamaa!G84</f>
        <v>0</v>
      </c>
      <c r="H63" s="94">
        <f>Are!H84+Audru!H84+Paikuse!H84+Pärnu!H84+Sauga!H84+Tori!H84+Tõstamaa!H84</f>
        <v>0</v>
      </c>
    </row>
    <row r="64" spans="1:8" x14ac:dyDescent="0.25">
      <c r="A64" s="134" t="s">
        <v>34</v>
      </c>
      <c r="B64" s="172">
        <f>Are!B85+Audru!B85+Paikuse!B85+Pärnu!B85+Sauga!B85+Tori!B85+Tõstamaa!B85</f>
        <v>1203</v>
      </c>
      <c r="C64" s="172">
        <f>Are!C85+Audru!C85+Paikuse!C85+Pärnu!C85+Sauga!C85+Tori!C85+Tõstamaa!C85</f>
        <v>1810</v>
      </c>
      <c r="D64" s="172">
        <f>Are!D85+Audru!D85+Paikuse!D85+Pärnu!D85+Sauga!D85+Tori!D85+Tõstamaa!D85</f>
        <v>920</v>
      </c>
      <c r="E64" s="172">
        <f>Are!E85+Audru!E85+Paikuse!E85+Pärnu!E85+Sauga!E85+Tori!E85+Tõstamaa!E85</f>
        <v>280920</v>
      </c>
      <c r="F64" s="172">
        <f>Are!F85+Audru!F85+Paikuse!F85+Pärnu!F85+Sauga!F85+Tori!F85+Tõstamaa!F85</f>
        <v>350920</v>
      </c>
      <c r="G64" s="172">
        <f>Are!G85+Audru!G85+Paikuse!G85+Pärnu!G85+Sauga!G85+Tori!G85+Tõstamaa!G85</f>
        <v>570620</v>
      </c>
      <c r="H64" s="94">
        <f>Are!H85+Audru!H85+Paikuse!H85+Pärnu!H85+Sauga!H85+Tori!H85+Tõstamaa!H85</f>
        <v>770620</v>
      </c>
    </row>
    <row r="65" spans="1:8" x14ac:dyDescent="0.25">
      <c r="A65" s="134" t="s">
        <v>35</v>
      </c>
      <c r="B65" s="172">
        <f>Are!B86+Audru!B86+Paikuse!B86+Pärnu!B86+Sauga!B86+Tori!B86+Tõstamaa!B86</f>
        <v>-318445</v>
      </c>
      <c r="C65" s="172">
        <f>Are!C86+Audru!C86+Paikuse!C86+Pärnu!C86+Sauga!C86+Tori!C86+Tõstamaa!C86</f>
        <v>-475740</v>
      </c>
      <c r="D65" s="172">
        <f>Are!D86+Audru!D86+Paikuse!D86+Pärnu!D86+Sauga!D86+Tori!D86+Tõstamaa!D86</f>
        <v>-347026</v>
      </c>
      <c r="E65" s="172">
        <f>Are!E86+Audru!E86+Paikuse!E86+Pärnu!E86+Sauga!E86+Tori!E86+Tõstamaa!E86</f>
        <v>-415114</v>
      </c>
      <c r="F65" s="172">
        <f>Are!F86+Audru!F86+Paikuse!F86+Pärnu!F86+Sauga!F86+Tori!F86+Tõstamaa!F86</f>
        <v>-455932</v>
      </c>
      <c r="G65" s="172">
        <f>Are!G86+Audru!G86+Paikuse!G86+Pärnu!G86+Sauga!G86+Tori!G86+Tõstamaa!G86</f>
        <v>-461146</v>
      </c>
      <c r="H65" s="94">
        <f>Are!H86+Audru!H86+Paikuse!H86+Pärnu!H86+Sauga!H86+Tori!H86+Tõstamaa!H86</f>
        <v>-440200</v>
      </c>
    </row>
    <row r="66" spans="1:8" x14ac:dyDescent="0.25">
      <c r="A66" s="184" t="s">
        <v>36</v>
      </c>
      <c r="B66" s="175">
        <f>B52+B53</f>
        <v>2648788.8900000006</v>
      </c>
      <c r="C66" s="175">
        <f t="shared" ref="C66:H66" si="13">C52+C53</f>
        <v>-6746301.9817289338</v>
      </c>
      <c r="D66" s="175">
        <f t="shared" si="13"/>
        <v>-3644872.9320645332</v>
      </c>
      <c r="E66" s="175">
        <f t="shared" si="13"/>
        <v>-1475761.9429830164</v>
      </c>
      <c r="F66" s="175">
        <f t="shared" si="13"/>
        <v>1918355.0536644757</v>
      </c>
      <c r="G66" s="175">
        <f t="shared" si="13"/>
        <v>2354823.3011602014</v>
      </c>
      <c r="H66" s="209">
        <f t="shared" si="13"/>
        <v>2859431.3143418729</v>
      </c>
    </row>
    <row r="67" spans="1:8" x14ac:dyDescent="0.25">
      <c r="A67" s="183" t="s">
        <v>37</v>
      </c>
      <c r="B67" s="182">
        <f>SUM(B68:B69)</f>
        <v>423428</v>
      </c>
      <c r="C67" s="182">
        <f t="shared" ref="C67:H67" si="14">SUM(C68:C69)</f>
        <v>551720</v>
      </c>
      <c r="D67" s="182">
        <f t="shared" si="14"/>
        <v>2977490</v>
      </c>
      <c r="E67" s="182">
        <f t="shared" si="14"/>
        <v>1280053</v>
      </c>
      <c r="F67" s="182">
        <f t="shared" si="14"/>
        <v>-2187322</v>
      </c>
      <c r="G67" s="182">
        <f t="shared" si="14"/>
        <v>-2373600</v>
      </c>
      <c r="H67" s="210">
        <f t="shared" si="14"/>
        <v>-3101091</v>
      </c>
    </row>
    <row r="68" spans="1:8" x14ac:dyDescent="0.25">
      <c r="A68" s="150" t="s">
        <v>38</v>
      </c>
      <c r="B68" s="172">
        <f>Are!B89+Audru!B89+Paikuse!B89+Pärnu!B89+Sauga!B89+Tori!B89+Tõstamaa!B89</f>
        <v>5842710</v>
      </c>
      <c r="C68" s="172">
        <f>Are!C89+Audru!C89+Paikuse!C89+Pärnu!C89+Sauga!C89+Tori!C89+Tõstamaa!C89</f>
        <v>2373890</v>
      </c>
      <c r="D68" s="172">
        <f>Are!D89+Audru!D89+Paikuse!D89+Pärnu!D89+Sauga!D89+Tori!D89+Tõstamaa!D89</f>
        <v>7174258</v>
      </c>
      <c r="E68" s="172">
        <f>Are!E89+Audru!E89+Paikuse!E89+Pärnu!E89+Sauga!E89+Tori!E89+Tõstamaa!E89</f>
        <v>5915206</v>
      </c>
      <c r="F68" s="172">
        <f>Are!F89+Audru!F89+Paikuse!F89+Pärnu!F89+Sauga!F89+Tori!F89+Tõstamaa!F89</f>
        <v>3083300</v>
      </c>
      <c r="G68" s="172">
        <f>Are!G89+Audru!G89+Paikuse!G89+Pärnu!G89+Sauga!G89+Tori!G89+Tõstamaa!G89</f>
        <v>8345740</v>
      </c>
      <c r="H68" s="94">
        <f>Are!H89+Audru!H89+Paikuse!H89+Pärnu!H89+Sauga!H89+Tori!H89+Tõstamaa!H89</f>
        <v>4228710</v>
      </c>
    </row>
    <row r="69" spans="1:8" x14ac:dyDescent="0.25">
      <c r="A69" s="150" t="s">
        <v>39</v>
      </c>
      <c r="B69" s="172">
        <f>Are!B90+Audru!B90+Paikuse!B90+Pärnu!B90+Sauga!B90+Tori!B90+Tõstamaa!B90</f>
        <v>-5419282</v>
      </c>
      <c r="C69" s="172">
        <f>Are!C90+Audru!C90+Paikuse!C90+Pärnu!C90+Sauga!C90+Tori!C90+Tõstamaa!C90</f>
        <v>-1822170</v>
      </c>
      <c r="D69" s="172">
        <f>Are!D90+Audru!D90+Paikuse!D90+Pärnu!D90+Sauga!D90+Tori!D90+Tõstamaa!D90</f>
        <v>-4196768</v>
      </c>
      <c r="E69" s="172">
        <f>Are!E90+Audru!E90+Paikuse!E90+Pärnu!E90+Sauga!E90+Tori!E90+Tõstamaa!E90</f>
        <v>-4635153</v>
      </c>
      <c r="F69" s="172">
        <f>Are!F90+Audru!F90+Paikuse!F90+Pärnu!F90+Sauga!F90+Tori!F90+Tõstamaa!F90</f>
        <v>-5270622</v>
      </c>
      <c r="G69" s="172">
        <f>Are!G90+Audru!G90+Paikuse!G90+Pärnu!G90+Sauga!G90+Tori!G90+Tõstamaa!G90</f>
        <v>-10719340</v>
      </c>
      <c r="H69" s="94">
        <f>Are!H90+Audru!H90+Paikuse!H90+Pärnu!H90+Sauga!H90+Tori!H90+Tõstamaa!H90</f>
        <v>-7329801</v>
      </c>
    </row>
    <row r="70" spans="1:8" ht="26.25" x14ac:dyDescent="0.25">
      <c r="A70" s="186" t="s">
        <v>40</v>
      </c>
      <c r="B70" s="187">
        <f>Are!B91+Audru!B91+Paikuse!B91+Pärnu!B91+Sauga!B91+Tori!B91+Tõstamaa!B91</f>
        <v>3751092</v>
      </c>
      <c r="C70" s="187">
        <f>Are!C91+Audru!C91+Paikuse!C91+Pärnu!C91+Sauga!C91+Tori!C91+Tõstamaa!C91</f>
        <v>-5948381.8947920799</v>
      </c>
      <c r="D70" s="187">
        <f>Are!D91+Audru!D91+Paikuse!D91+Pärnu!D91+Sauga!D91+Tori!D91+Tõstamaa!D91</f>
        <v>-582763</v>
      </c>
      <c r="E70" s="187">
        <f>Are!E91+Audru!E91+Paikuse!E91+Pärnu!E91+Sauga!E91+Tori!E91+Tõstamaa!E91</f>
        <v>66721</v>
      </c>
      <c r="F70" s="187">
        <f>Are!F91+Audru!F91+Paikuse!F91+Pärnu!F91+Sauga!F91+Tori!F91+Tõstamaa!F91</f>
        <v>80303</v>
      </c>
      <c r="G70" s="187">
        <f>Are!G91+Audru!G91+Paikuse!G91+Pärnu!G91+Sauga!G91+Tori!G91+Tõstamaa!G91</f>
        <v>251313</v>
      </c>
      <c r="H70" s="98">
        <f>Are!H91+Audru!H91+Paikuse!H91+Pärnu!H91+Sauga!H91+Tori!H91+Tõstamaa!H91</f>
        <v>41890</v>
      </c>
    </row>
    <row r="71" spans="1:8" ht="39" x14ac:dyDescent="0.25">
      <c r="A71" s="185" t="s">
        <v>41</v>
      </c>
      <c r="B71" s="170">
        <f>Are!B92+Audru!B92+Paikuse!B92+Pärnu!B92+Sauga!B92+Tori!B92+Tõstamaa!B92</f>
        <v>678875</v>
      </c>
      <c r="C71" s="170">
        <f>Are!C92+Audru!C92+Paikuse!C92+Pärnu!C92+Sauga!C92+Tori!C92+Tõstamaa!C92</f>
        <v>246200</v>
      </c>
      <c r="D71" s="170">
        <f>Are!D92+Audru!D92+Paikuse!D92+Pärnu!D92+Sauga!D92+Tori!D92+Tõstamaa!D92</f>
        <v>84620</v>
      </c>
      <c r="E71" s="170">
        <f>Are!E92+Audru!E92+Paikuse!E92+Pärnu!E92+Sauga!E92+Tori!E92+Tõstamaa!E92</f>
        <v>262430</v>
      </c>
      <c r="F71" s="170">
        <f>Are!F92+Audru!F92+Paikuse!F92+Pärnu!F92+Sauga!F92+Tori!F92+Tõstamaa!F92</f>
        <v>349270</v>
      </c>
      <c r="G71" s="170">
        <f>Are!G92+Audru!G92+Paikuse!G92+Pärnu!G92+Sauga!G92+Tori!G92+Tõstamaa!G92</f>
        <v>270090</v>
      </c>
      <c r="H71" s="99">
        <f>Are!H92+Audru!H92+Paikuse!H92+Pärnu!H92+Sauga!H92+Tori!H92+Tõstamaa!H92</f>
        <v>283550</v>
      </c>
    </row>
    <row r="72" spans="1:8" x14ac:dyDescent="0.25">
      <c r="A72" s="151"/>
      <c r="B72" s="160"/>
      <c r="C72" s="160"/>
      <c r="D72" s="152"/>
      <c r="E72" s="152"/>
      <c r="F72" s="160"/>
      <c r="G72" s="152"/>
      <c r="H72" s="164"/>
    </row>
    <row r="73" spans="1:8" x14ac:dyDescent="0.25">
      <c r="A73" s="194" t="s">
        <v>42</v>
      </c>
      <c r="B73" s="195">
        <f>Are!B94+Audru!B94+Paikuse!B94+Pärnu!B94+Sauga!B94+Tori!B94+Tõstamaa!B94</f>
        <v>7723849</v>
      </c>
      <c r="C73" s="195">
        <f>Are!C94+Audru!C94+Paikuse!C94+Pärnu!C94+Sauga!C94+Tori!C94+Tõstamaa!C94</f>
        <v>1775467.0674887504</v>
      </c>
      <c r="D73" s="195">
        <f>Are!D94+Audru!D94+Paikuse!D94+Pärnu!D94+Sauga!D94+Tori!D94+Tõstamaa!D94</f>
        <v>1192704.0674887504</v>
      </c>
      <c r="E73" s="195">
        <f>Are!E94+Audru!E94+Paikuse!E94+Pärnu!E94+Sauga!E94+Tori!E94+Tõstamaa!E94</f>
        <v>1259425.0674887504</v>
      </c>
      <c r="F73" s="195">
        <f>Are!F94+Audru!F94+Paikuse!F94+Pärnu!F94+Sauga!F94+Tori!F94+Tõstamaa!F94</f>
        <v>1339728.0674887504</v>
      </c>
      <c r="G73" s="195">
        <f>Are!G94+Audru!G94+Paikuse!G94+Pärnu!G94+Sauga!G94+Tori!G94+Tõstamaa!G94</f>
        <v>1591041.0674887504</v>
      </c>
      <c r="H73" s="100">
        <f>Are!H94+Audru!H94+Paikuse!H94+Pärnu!H94+Sauga!H94+Tori!H94+Tõstamaa!H94</f>
        <v>1711931</v>
      </c>
    </row>
    <row r="74" spans="1:8" x14ac:dyDescent="0.25">
      <c r="A74" s="185" t="s">
        <v>43</v>
      </c>
      <c r="B74" s="197">
        <f>Are!B95+Audru!B95+Paikuse!B95+Pärnu!B95+Sauga!B95+Tori!B95+Tõstamaa!B95</f>
        <v>30310280</v>
      </c>
      <c r="C74" s="197">
        <f>Are!C95+Audru!C95+Paikuse!C95+Pärnu!C95+Sauga!C95+Tori!C95+Tõstamaa!C95</f>
        <v>30395101</v>
      </c>
      <c r="D74" s="197">
        <f>Are!D95+Audru!D95+Paikuse!D95+Pärnu!D95+Sauga!D95+Tori!D95+Tõstamaa!D95</f>
        <v>33367377</v>
      </c>
      <c r="E74" s="197">
        <f>Are!E95+Audru!E95+Paikuse!E95+Pärnu!E95+Sauga!E95+Tori!E95+Tõstamaa!E95</f>
        <v>34642116</v>
      </c>
      <c r="F74" s="197">
        <f>Are!F95+Audru!F95+Paikuse!F95+Pärnu!F95+Sauga!F95+Tori!F95+Tõstamaa!F95</f>
        <v>32449213</v>
      </c>
      <c r="G74" s="197">
        <f>Are!G95+Audru!G95+Paikuse!G95+Pärnu!G95+Sauga!G95+Tori!G95+Tõstamaa!G95</f>
        <v>30303329</v>
      </c>
      <c r="H74" s="101">
        <f>Are!H95+Audru!H95+Paikuse!H95+Pärnu!H95+Sauga!H95+Tori!H95+Tõstamaa!H95</f>
        <v>27187897</v>
      </c>
    </row>
    <row r="75" spans="1:8" x14ac:dyDescent="0.25">
      <c r="A75" s="153" t="s">
        <v>44</v>
      </c>
      <c r="B75" s="156">
        <f>Are!B96+Audru!B96+Paikuse!B96+Pärnu!B96+Sauga!B96+Tori!B96+Tõstamaa!B96</f>
        <v>497764</v>
      </c>
      <c r="C75" s="156">
        <f>Are!C96+Audru!C96+Paikuse!C96+Pärnu!C96+Sauga!C96+Tori!C96+Tõstamaa!C96</f>
        <v>18754</v>
      </c>
      <c r="D75" s="156">
        <f>Are!D96+Audru!D96+Paikuse!D96+Pärnu!D96+Sauga!D96+Tori!D96+Tõstamaa!D96</f>
        <v>13540</v>
      </c>
      <c r="E75" s="156">
        <f>Are!E96+Audru!E96+Paikuse!E96+Pärnu!E96+Sauga!E96+Tori!E96+Tõstamaa!E96</f>
        <v>8226</v>
      </c>
      <c r="F75" s="156">
        <f>Are!F96+Audru!F96+Paikuse!F96+Pärnu!F96+Sauga!F96+Tori!F96+Tõstamaa!F96</f>
        <v>2645</v>
      </c>
      <c r="G75" s="156">
        <f>Are!G96+Audru!G96+Paikuse!G96+Pärnu!G96+Sauga!G96+Tori!G96+Tõstamaa!G96</f>
        <v>0</v>
      </c>
      <c r="H75" s="102">
        <f>Are!H96+Audru!H96+Paikuse!H96+Pärnu!H96+Sauga!H96+Tori!H96+Tõstamaa!H96</f>
        <v>0</v>
      </c>
    </row>
    <row r="76" spans="1:8" ht="23.25" x14ac:dyDescent="0.25">
      <c r="A76" s="153" t="s">
        <v>45</v>
      </c>
      <c r="B76" s="154">
        <v>0</v>
      </c>
      <c r="C76" s="154">
        <v>0</v>
      </c>
      <c r="D76" s="146"/>
      <c r="E76" s="146"/>
      <c r="F76" s="158"/>
      <c r="G76" s="146"/>
      <c r="H76" s="166"/>
    </row>
    <row r="77" spans="1:8" x14ac:dyDescent="0.25">
      <c r="A77" s="126" t="s">
        <v>46</v>
      </c>
      <c r="B77" s="132">
        <f>IF(B74-B73&lt;0,0,B74-B73)</f>
        <v>22586431</v>
      </c>
      <c r="C77" s="132">
        <f t="shared" ref="C77:H77" si="15">IF(C74-C73&lt;0,0,C74-C73)</f>
        <v>28619633.932511248</v>
      </c>
      <c r="D77" s="132">
        <f t="shared" si="15"/>
        <v>32174672.932511248</v>
      </c>
      <c r="E77" s="132">
        <f t="shared" si="15"/>
        <v>33382690.932511248</v>
      </c>
      <c r="F77" s="132">
        <f t="shared" si="15"/>
        <v>31109484.932511248</v>
      </c>
      <c r="G77" s="132">
        <f t="shared" si="15"/>
        <v>28712287.932511248</v>
      </c>
      <c r="H77" s="207">
        <f t="shared" si="15"/>
        <v>25475966</v>
      </c>
    </row>
    <row r="78" spans="1:8" x14ac:dyDescent="0.25">
      <c r="A78" s="126" t="s">
        <v>47</v>
      </c>
      <c r="B78" s="138">
        <f t="shared" ref="B78:H78" si="16">B77/B2</f>
        <v>0.34929518676674987</v>
      </c>
      <c r="C78" s="138">
        <f t="shared" si="16"/>
        <v>0.4273629628975793</v>
      </c>
      <c r="D78" s="138">
        <f t="shared" si="16"/>
        <v>0.47098855773104759</v>
      </c>
      <c r="E78" s="138">
        <f t="shared" si="16"/>
        <v>0.47265515191752511</v>
      </c>
      <c r="F78" s="138">
        <f t="shared" si="16"/>
        <v>0.42908643612124803</v>
      </c>
      <c r="G78" s="138">
        <f t="shared" si="16"/>
        <v>0.39296286298888033</v>
      </c>
      <c r="H78" s="221">
        <f t="shared" si="16"/>
        <v>0.33931481348940346</v>
      </c>
    </row>
    <row r="79" spans="1:8" x14ac:dyDescent="0.25">
      <c r="A79" s="126" t="s">
        <v>48</v>
      </c>
      <c r="B79" s="132">
        <f t="shared" ref="B79:H79" si="17">IF((B52+B49)*6&gt;B2,B2+B76,IF((B52+B49)*6&lt;0.6*B2,0.6*B2+B76,(B52+B49)*6+B76))</f>
        <v>50256654</v>
      </c>
      <c r="C79" s="132">
        <f t="shared" si="17"/>
        <v>40365660.109626397</v>
      </c>
      <c r="D79" s="132">
        <f t="shared" si="17"/>
        <v>42014742.407612801</v>
      </c>
      <c r="E79" s="132">
        <f t="shared" si="17"/>
        <v>47074716.342101902</v>
      </c>
      <c r="F79" s="132">
        <f t="shared" si="17"/>
        <v>52613628.321986854</v>
      </c>
      <c r="G79" s="132">
        <f t="shared" si="17"/>
        <v>46552759.806961209</v>
      </c>
      <c r="H79" s="207">
        <f t="shared" si="17"/>
        <v>47379091.886051238</v>
      </c>
    </row>
    <row r="80" spans="1:8" x14ac:dyDescent="0.25">
      <c r="A80" s="126" t="s">
        <v>49</v>
      </c>
      <c r="B80" s="139">
        <f t="shared" ref="B80:H80" si="18">B79/B2</f>
        <v>0.77721032354345521</v>
      </c>
      <c r="C80" s="139">
        <f t="shared" si="18"/>
        <v>0.60276061337633202</v>
      </c>
      <c r="D80" s="139">
        <f t="shared" si="18"/>
        <v>0.61503229485846822</v>
      </c>
      <c r="E80" s="139">
        <f t="shared" si="18"/>
        <v>0.66651628681261588</v>
      </c>
      <c r="F80" s="139">
        <f t="shared" si="18"/>
        <v>0.72568846180080149</v>
      </c>
      <c r="G80" s="139">
        <f t="shared" si="18"/>
        <v>0.63713159385892093</v>
      </c>
      <c r="H80" s="221">
        <f t="shared" si="18"/>
        <v>0.63104291027130366</v>
      </c>
    </row>
    <row r="81" spans="1:8" x14ac:dyDescent="0.25">
      <c r="A81" s="126" t="s">
        <v>50</v>
      </c>
      <c r="B81" s="131">
        <f t="shared" ref="B81:D81" si="19">B79-B77</f>
        <v>27670223</v>
      </c>
      <c r="C81" s="131">
        <f t="shared" si="19"/>
        <v>11746026.17711515</v>
      </c>
      <c r="D81" s="131">
        <f t="shared" si="19"/>
        <v>9840069.4751015529</v>
      </c>
      <c r="E81" s="131">
        <f>E79-E77</f>
        <v>13692025.409590654</v>
      </c>
      <c r="F81" s="131">
        <f t="shared" ref="F81:H81" si="20">F79-F77</f>
        <v>21504143.389475606</v>
      </c>
      <c r="G81" s="131">
        <f t="shared" si="20"/>
        <v>17840471.874449961</v>
      </c>
      <c r="H81" s="207">
        <f t="shared" si="20"/>
        <v>21903125.886051238</v>
      </c>
    </row>
    <row r="82" spans="1:8" x14ac:dyDescent="0.25">
      <c r="A82" s="127"/>
      <c r="B82" s="130"/>
      <c r="C82" s="155"/>
      <c r="D82" s="155"/>
      <c r="E82" s="155"/>
      <c r="F82" s="161"/>
      <c r="G82" s="155"/>
      <c r="H82" s="168"/>
    </row>
    <row r="83" spans="1:8" ht="15.75" thickBot="1" x14ac:dyDescent="0.3">
      <c r="A83" s="136" t="s">
        <v>51</v>
      </c>
      <c r="B83" s="137">
        <f>B66+B67-B70+B71</f>
        <v>-0.10999999940395355</v>
      </c>
      <c r="C83" s="137">
        <f t="shared" ref="C83:H83" si="21">C66+C67-C70+C71</f>
        <v>-8.693685382604599E-2</v>
      </c>
      <c r="D83" s="137">
        <f t="shared" si="21"/>
        <v>6.7935466766357422E-2</v>
      </c>
      <c r="E83" s="137">
        <f t="shared" si="21"/>
        <v>5.701698362827301E-2</v>
      </c>
      <c r="F83" s="137">
        <f t="shared" si="21"/>
        <v>5.3664475679397583E-2</v>
      </c>
      <c r="G83" s="137">
        <f t="shared" si="21"/>
        <v>0.30116020143032074</v>
      </c>
      <c r="H83" s="222">
        <f t="shared" si="21"/>
        <v>0.31434187293052673</v>
      </c>
    </row>
    <row r="84" spans="1:8" x14ac:dyDescent="0.25">
      <c r="A84" s="128"/>
      <c r="B84" s="129"/>
      <c r="C84" s="129"/>
      <c r="D84" s="129"/>
      <c r="E84" s="129"/>
      <c r="F84" s="129"/>
      <c r="G84" s="129"/>
      <c r="H84" s="129"/>
    </row>
    <row r="85" spans="1:8" x14ac:dyDescent="0.25">
      <c r="A85" s="135" t="s">
        <v>52</v>
      </c>
      <c r="B85" s="140" t="s">
        <v>53</v>
      </c>
      <c r="C85" s="141">
        <f t="shared" ref="C85:H85" si="22">C2/B2-1</f>
        <v>3.5648028614116978E-2</v>
      </c>
      <c r="D85" s="141">
        <f t="shared" si="22"/>
        <v>2.0085540423691484E-2</v>
      </c>
      <c r="E85" s="141">
        <f t="shared" si="22"/>
        <v>3.3887206188230046E-2</v>
      </c>
      <c r="F85" s="141">
        <f t="shared" si="22"/>
        <v>2.6528683184612545E-2</v>
      </c>
      <c r="G85" s="141">
        <f t="shared" si="22"/>
        <v>7.78585122155806E-3</v>
      </c>
      <c r="H85" s="141">
        <f t="shared" si="22"/>
        <v>2.7570314045630262E-2</v>
      </c>
    </row>
    <row r="86" spans="1:8" x14ac:dyDescent="0.25">
      <c r="A86" s="135" t="s">
        <v>54</v>
      </c>
      <c r="B86" s="140" t="s">
        <v>53</v>
      </c>
      <c r="C86" s="141">
        <f t="shared" ref="C86:H86" si="23">C27/B27-1</f>
        <v>7.0223775027269175E-2</v>
      </c>
      <c r="D86" s="141">
        <f t="shared" si="23"/>
        <v>1.7765006112027582E-2</v>
      </c>
      <c r="E86" s="141">
        <f t="shared" si="23"/>
        <v>2.4000675169893348E-2</v>
      </c>
      <c r="F86" s="141">
        <f t="shared" si="23"/>
        <v>1.5139074608425007E-2</v>
      </c>
      <c r="G86" s="141">
        <f t="shared" si="23"/>
        <v>2.4641690895378598E-2</v>
      </c>
      <c r="H86" s="141">
        <f t="shared" si="23"/>
        <v>2.8735441231384495E-2</v>
      </c>
    </row>
    <row r="87" spans="1:8" x14ac:dyDescent="0.25">
      <c r="A87" s="135" t="s">
        <v>55</v>
      </c>
      <c r="B87" s="142">
        <f t="shared" ref="B87:H87" si="24">B2/B27</f>
        <v>1.1486556317257584</v>
      </c>
      <c r="C87" s="142">
        <f t="shared" si="24"/>
        <v>1.1115459853458907</v>
      </c>
      <c r="D87" s="142">
        <f t="shared" si="24"/>
        <v>1.114080343063534</v>
      </c>
      <c r="E87" s="142">
        <f t="shared" si="24"/>
        <v>1.1248365760775303</v>
      </c>
      <c r="F87" s="142">
        <f t="shared" si="24"/>
        <v>1.1374569634058811</v>
      </c>
      <c r="G87" s="142">
        <f t="shared" si="24"/>
        <v>1.1187452592253821</v>
      </c>
      <c r="H87" s="142">
        <f t="shared" si="24"/>
        <v>1.1174781885449974</v>
      </c>
    </row>
    <row r="89" spans="1:8" x14ac:dyDescent="0.25">
      <c r="A89" s="198"/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opLeftCell="A31" workbookViewId="0">
      <selection activeCell="D9" sqref="D9"/>
    </sheetView>
  </sheetViews>
  <sheetFormatPr defaultRowHeight="15" x14ac:dyDescent="0.25"/>
  <cols>
    <col min="1" max="1" width="40.5703125" customWidth="1"/>
    <col min="2" max="2" width="14.28515625" customWidth="1"/>
    <col min="3" max="4" width="14" customWidth="1"/>
    <col min="5" max="5" width="14.5703125" customWidth="1"/>
    <col min="6" max="6" width="13.7109375" customWidth="1"/>
    <col min="7" max="7" width="15.85546875" customWidth="1"/>
    <col min="8" max="8" width="14.5703125" customWidth="1"/>
  </cols>
  <sheetData>
    <row r="1" spans="1:8" ht="37.5" customHeight="1" thickBot="1" x14ac:dyDescent="0.3">
      <c r="A1" s="12" t="s">
        <v>0</v>
      </c>
      <c r="B1" s="23" t="s">
        <v>85</v>
      </c>
      <c r="C1" s="23" t="s">
        <v>1</v>
      </c>
      <c r="D1" s="23" t="s">
        <v>2</v>
      </c>
      <c r="E1" s="23" t="s">
        <v>3</v>
      </c>
      <c r="F1" s="37" t="s">
        <v>4</v>
      </c>
      <c r="G1" s="23" t="s">
        <v>5</v>
      </c>
      <c r="H1" s="42" t="s">
        <v>56</v>
      </c>
    </row>
    <row r="2" spans="1:8" x14ac:dyDescent="0.25">
      <c r="A2" s="177" t="s">
        <v>6</v>
      </c>
      <c r="B2" s="178">
        <f>B3+B7+B9+B15</f>
        <v>65843169</v>
      </c>
      <c r="C2" s="178">
        <f t="shared" ref="C2:H2" si="0">C3+C7+C9+C15</f>
        <v>68223719</v>
      </c>
      <c r="D2" s="178">
        <f t="shared" si="0"/>
        <v>69358703</v>
      </c>
      <c r="E2" s="178">
        <f t="shared" si="0"/>
        <v>71544870</v>
      </c>
      <c r="F2" s="178">
        <f t="shared" si="0"/>
        <v>73139130</v>
      </c>
      <c r="G2" s="178">
        <f>G3+G7+G9+G15</f>
        <v>74424205.25</v>
      </c>
      <c r="H2" s="206">
        <f t="shared" si="0"/>
        <v>76433662.262500003</v>
      </c>
    </row>
    <row r="3" spans="1:8" x14ac:dyDescent="0.25">
      <c r="A3" s="199" t="s">
        <v>7</v>
      </c>
      <c r="B3" s="131">
        <f>SUM(B4:B6)</f>
        <v>35028689</v>
      </c>
      <c r="C3" s="131">
        <f t="shared" ref="C3:H3" si="1">SUM(C4:C6)</f>
        <v>36096694</v>
      </c>
      <c r="D3" s="131">
        <f t="shared" si="1"/>
        <v>37892634</v>
      </c>
      <c r="E3" s="131">
        <f t="shared" si="1"/>
        <v>39929175</v>
      </c>
      <c r="F3" s="131">
        <f t="shared" si="1"/>
        <v>41954276</v>
      </c>
      <c r="G3" s="131">
        <f t="shared" si="1"/>
        <v>43989470.25</v>
      </c>
      <c r="H3" s="207">
        <f t="shared" si="1"/>
        <v>46046608.262500003</v>
      </c>
    </row>
    <row r="4" spans="1:8" x14ac:dyDescent="0.25">
      <c r="A4" s="145" t="s">
        <v>8</v>
      </c>
      <c r="B4" s="171">
        <f>Are!B4+Audru!B4+Paikuse!B4+Pärnu!B4+Sauga!B4+Tori!B4+Tõstamaa!B4</f>
        <v>32718240</v>
      </c>
      <c r="C4" s="171">
        <f>Are!C4+Audru!C4+Paikuse!C4+Pärnu!C4+Sauga!C4+Tori!C4+Tõstamaa!C4</f>
        <v>33900590</v>
      </c>
      <c r="D4" s="171">
        <f>Are!D4+Audru!D4+Paikuse!D4+Pärnu!D4+Sauga!D4+Tori!D4+Tõstamaa!D4</f>
        <v>35665530</v>
      </c>
      <c r="E4" s="171">
        <f>Are!E4+Audru!E4+Paikuse!E4+Pärnu!E4+Sauga!E4+Tori!E4+Tõstamaa!E4</f>
        <v>37699071</v>
      </c>
      <c r="F4" s="171">
        <f>Are!F4+Audru!F4+Paikuse!F4+Pärnu!F4+Sauga!F4+Tori!F4+Tõstamaa!F4</f>
        <v>39722172</v>
      </c>
      <c r="G4" s="171">
        <f>Are!G4+Audru!G4+Paikuse!G4+Pärnu!G4+Sauga!G4+Tori!G4+Tõstamaa!G4</f>
        <v>41754366.25</v>
      </c>
      <c r="H4" s="91">
        <f>Are!H4+Audru!H4+Paikuse!H4+Pärnu!H4+Sauga!H4+Tori!H4+Tõstamaa!H4</f>
        <v>43806504.262500003</v>
      </c>
    </row>
    <row r="5" spans="1:8" x14ac:dyDescent="0.25">
      <c r="A5" s="145" t="s">
        <v>9</v>
      </c>
      <c r="B5" s="171">
        <f>Are!B6+Audru!B6+Paikuse!B6+Pärnu!B6+Sauga!B6+Tori!B6+Tõstamaa!B6</f>
        <v>1860209</v>
      </c>
      <c r="C5" s="171">
        <f>Are!C6+Audru!C6+Paikuse!C6+Pärnu!C6+Sauga!C6+Tori!C6+Tõstamaa!C6</f>
        <v>1826974</v>
      </c>
      <c r="D5" s="171">
        <f>Are!D6+Audru!D6+Paikuse!D6+Pärnu!D6+Sauga!D6+Tori!D6+Tõstamaa!D6</f>
        <v>1855974</v>
      </c>
      <c r="E5" s="171">
        <f>Are!E6+Audru!E6+Paikuse!E6+Pärnu!E6+Sauga!E6+Tori!E6+Tõstamaa!E6</f>
        <v>1855974</v>
      </c>
      <c r="F5" s="171">
        <f>Are!F6+Audru!F6+Paikuse!F6+Pärnu!F6+Sauga!F6+Tori!F6+Tõstamaa!F6</f>
        <v>1855974</v>
      </c>
      <c r="G5" s="171">
        <f>Are!G6+Audru!G6+Paikuse!G6+Pärnu!G6+Sauga!G6+Tori!G6+Tõstamaa!G6</f>
        <v>1855974</v>
      </c>
      <c r="H5" s="91">
        <f>Are!H6+Audru!H6+Paikuse!H6+Pärnu!H6+Sauga!H6+Tori!H6+Tõstamaa!H6</f>
        <v>1860974</v>
      </c>
    </row>
    <row r="6" spans="1:8" x14ac:dyDescent="0.25">
      <c r="A6" s="145" t="s">
        <v>10</v>
      </c>
      <c r="B6" s="171">
        <f>Are!B7+Audru!B7+Paikuse!B7+Pärnu!B7+Sauga!B7+Tori!B7+Tõstamaa!B7</f>
        <v>450240</v>
      </c>
      <c r="C6" s="171">
        <f>Are!C7+Audru!C7+Paikuse!C7+Pärnu!C7+Sauga!C7+Tori!C7+Tõstamaa!C7</f>
        <v>369130</v>
      </c>
      <c r="D6" s="171">
        <f>Are!D7+Audru!D7+Paikuse!D7+Pärnu!D7+Sauga!D7+Tori!D7+Tõstamaa!D7</f>
        <v>371130</v>
      </c>
      <c r="E6" s="171">
        <f>Are!E7+Audru!E7+Paikuse!E7+Pärnu!E7+Sauga!E7+Tori!E7+Tõstamaa!E7</f>
        <v>374130</v>
      </c>
      <c r="F6" s="171">
        <f>Are!F7+Audru!F7+Paikuse!F7+Pärnu!F7+Sauga!F7+Tori!F7+Tõstamaa!F7</f>
        <v>376130</v>
      </c>
      <c r="G6" s="171">
        <f>Are!G7+Audru!G7+Paikuse!G7+Pärnu!G7+Sauga!G7+Tori!G7+Tõstamaa!G7</f>
        <v>379130</v>
      </c>
      <c r="H6" s="91">
        <f>Are!H7+Audru!H7+Paikuse!H7+Pärnu!H7+Sauga!H7+Tori!H7+Tõstamaa!H7</f>
        <v>379130</v>
      </c>
    </row>
    <row r="7" spans="1:8" x14ac:dyDescent="0.25">
      <c r="A7" s="199" t="s">
        <v>11</v>
      </c>
      <c r="B7" s="157">
        <f>Are!B8+Audru!B8+Paikuse!B8+Pärnu!B8+Sauga!B8+Tori!B8+Tõstamaa!B8</f>
        <v>8990890</v>
      </c>
      <c r="C7" s="157">
        <f>Are!C8+Audru!C8+Paikuse!C8+Pärnu!C8+Sauga!C8+Tori!C8+Tõstamaa!C8</f>
        <v>9117310</v>
      </c>
      <c r="D7" s="157">
        <f>Are!D8+Audru!D8+Paikuse!D8+Pärnu!D8+Sauga!D8+Tori!D8+Tõstamaa!D8</f>
        <v>9245850</v>
      </c>
      <c r="E7" s="157">
        <f>Are!E8+Audru!E8+Paikuse!E8+Pärnu!E8+Sauga!E8+Tori!E8+Tõstamaa!E8</f>
        <v>8764817</v>
      </c>
      <c r="F7" s="157">
        <f>Are!F8+Audru!F8+Paikuse!F8+Pärnu!F8+Sauga!F8+Tori!F8+Tõstamaa!F8</f>
        <v>8791843</v>
      </c>
      <c r="G7" s="157">
        <f>Are!G8+Audru!G8+Paikuse!G8+Pärnu!G8+Sauga!G8+Tori!G8+Tõstamaa!G8</f>
        <v>8808053</v>
      </c>
      <c r="H7" s="92">
        <f>Are!H8+Audru!H8+Paikuse!H8+Pärnu!H8+Sauga!H8+Tori!H8+Tõstamaa!H8</f>
        <v>8723174</v>
      </c>
    </row>
    <row r="8" spans="1:8" x14ac:dyDescent="0.25">
      <c r="A8" s="203" t="s">
        <v>58</v>
      </c>
      <c r="B8" s="204">
        <f>Are!B9+Audru!B9+Paikuse!B9+Pärnu!B9+Sauga!B9+Tori!B9+Tõstamaa!B9</f>
        <v>1138775</v>
      </c>
      <c r="C8" s="204">
        <f>Are!C9+Audru!C9+Paikuse!C9+Pärnu!C9+Sauga!C9+Tori!C9+Tõstamaa!C9</f>
        <v>1220800</v>
      </c>
      <c r="D8" s="204">
        <f>Are!D9+Audru!D9+Paikuse!D9+Pärnu!D9+Sauga!D9+Tori!D9+Tõstamaa!D9</f>
        <v>1211824</v>
      </c>
      <c r="E8" s="204">
        <f>Are!E9+Audru!E9+Paikuse!E9+Pärnu!E9+Sauga!E9+Tori!E9+Tõstamaa!E9</f>
        <v>1211824</v>
      </c>
      <c r="F8" s="204">
        <f>Are!F9+Audru!F9+Paikuse!F9+Pärnu!F9+Sauga!F9+Tori!F9+Tõstamaa!F9</f>
        <v>1211824</v>
      </c>
      <c r="G8" s="204">
        <f>Are!G9+Audru!G9+Paikuse!G9+Pärnu!G9+Sauga!G9+Tori!G9+Tõstamaa!G9</f>
        <v>1211824</v>
      </c>
      <c r="H8" s="208">
        <f>Are!H9+Audru!H9+Paikuse!H9+Pärnu!H9+Sauga!H9+Tori!H9+Tõstamaa!H9</f>
        <v>1206824</v>
      </c>
    </row>
    <row r="9" spans="1:8" x14ac:dyDescent="0.25">
      <c r="A9" s="199" t="s">
        <v>12</v>
      </c>
      <c r="B9" s="132">
        <f>SUM(B10:B12)</f>
        <v>21501269</v>
      </c>
      <c r="C9" s="132">
        <f t="shared" ref="C9" si="2">SUM(C10:C12)</f>
        <v>21861697</v>
      </c>
      <c r="D9" s="132">
        <f>SUM(D10:D13)</f>
        <v>21858479</v>
      </c>
      <c r="E9" s="132">
        <f t="shared" ref="E9:H9" si="3">SUM(E10:E13)</f>
        <v>22489138</v>
      </c>
      <c r="F9" s="132">
        <f t="shared" si="3"/>
        <v>22031271</v>
      </c>
      <c r="G9" s="132">
        <f t="shared" si="3"/>
        <v>21264942</v>
      </c>
      <c r="H9" s="132">
        <f t="shared" si="3"/>
        <v>21307140</v>
      </c>
    </row>
    <row r="10" spans="1:8" x14ac:dyDescent="0.25">
      <c r="A10" s="145" t="s">
        <v>13</v>
      </c>
      <c r="B10" s="172">
        <f>Are!B18+Audru!B18+Paikuse!B18+Pärnu!B18+Sauga!B18+Tori!B18+Tõstamaa!B18</f>
        <v>6053460</v>
      </c>
      <c r="C10" s="172">
        <f>Are!C18+Audru!C18+Paikuse!C18+Pärnu!C18+Sauga!C18+Tori!C18+Tõstamaa!C18</f>
        <v>6119440</v>
      </c>
      <c r="D10" s="172">
        <f>Are!D18+Audru!D18+Paikuse!D18+Pärnu!D18+Sauga!D18+Tori!D18+Tõstamaa!D18</f>
        <v>6179784</v>
      </c>
      <c r="E10" s="172">
        <f>Are!E18+Audru!E18+Paikuse!E18+Pärnu!E18+Sauga!E18+Tori!E18+Tõstamaa!E18</f>
        <v>6196876</v>
      </c>
      <c r="F10" s="172">
        <f>Are!F18+Audru!F18+Paikuse!F18+Pärnu!F18+Sauga!F18+Tori!F18+Tõstamaa!F18</f>
        <v>6246357</v>
      </c>
      <c r="G10" s="172">
        <f>Are!G18+Audru!G18+Paikuse!G18+Pärnu!G18+Sauga!G18+Tori!G18+Tõstamaa!G18</f>
        <v>6241040</v>
      </c>
      <c r="H10" s="94">
        <f>Are!H18+Audru!H18+Paikuse!H18+Pärnu!H18+Sauga!H18+Tori!H18+Tõstamaa!H18</f>
        <v>6235806</v>
      </c>
    </row>
    <row r="11" spans="1:8" x14ac:dyDescent="0.25">
      <c r="A11" s="145" t="s">
        <v>14</v>
      </c>
      <c r="B11" s="172">
        <f>Are!B19+Audru!B19+Paikuse!B19+Pärnu!B19+Sauga!B19+Tori!B19+Tõstamaa!B19</f>
        <v>13438486</v>
      </c>
      <c r="C11" s="172">
        <f>Are!C19+Audru!C19+Paikuse!C19+Pärnu!C19+Sauga!C19+Tori!C19+Tõstamaa!C19</f>
        <v>13928930</v>
      </c>
      <c r="D11" s="172">
        <f>Are!D19+Audru!D19+Paikuse!D19+Pärnu!D19+Sauga!D19+Tori!D19+Tõstamaa!D19</f>
        <v>13913103</v>
      </c>
      <c r="E11" s="172">
        <f>Are!E19+Audru!E19+Paikuse!E19+Pärnu!E19+Sauga!E19+Tori!E19+Tõstamaa!E19</f>
        <v>13956612</v>
      </c>
      <c r="F11" s="172">
        <f>Are!F19+Audru!F19+Paikuse!F19+Pärnu!F19+Sauga!F19+Tori!F19+Tõstamaa!F19</f>
        <v>14001322</v>
      </c>
      <c r="G11" s="172">
        <f>Are!G19+Audru!G19+Paikuse!G19+Pärnu!G19+Sauga!G19+Tori!G19+Tõstamaa!G19</f>
        <v>14047372</v>
      </c>
      <c r="H11" s="94">
        <f>Are!H19+Audru!H19+Paikuse!H19+Pärnu!H19+Sauga!H19+Tori!H19+Tõstamaa!H19</f>
        <v>14094804</v>
      </c>
    </row>
    <row r="12" spans="1:8" x14ac:dyDescent="0.25">
      <c r="A12" s="145" t="s">
        <v>15</v>
      </c>
      <c r="B12" s="172">
        <f>Are!B20+Audru!B20+Paikuse!B20+Pärnu!B20+Sauga!B20+Tori!B20+Tõstamaa!B20</f>
        <v>2009323</v>
      </c>
      <c r="C12" s="172">
        <f>Are!C20+Audru!C20+Paikuse!C20+Pärnu!C20+Sauga!C20+Tori!C20+Tõstamaa!C20</f>
        <v>1813327</v>
      </c>
      <c r="D12" s="172">
        <f>Are!D20+Audru!D20+Paikuse!D20+Pärnu!D20+Sauga!D20+Tori!D20+Tõstamaa!D20</f>
        <v>1213530</v>
      </c>
      <c r="E12" s="172">
        <f>Are!E20+Audru!E20+Paikuse!E20+Pärnu!E20+Sauga!E20+Tori!E20+Tõstamaa!E20</f>
        <v>1231530</v>
      </c>
      <c r="F12" s="172">
        <f>Are!F20+Audru!F20+Paikuse!F20+Pärnu!F20+Sauga!F20+Tori!F20+Tõstamaa!F20</f>
        <v>1231530</v>
      </c>
      <c r="G12" s="172">
        <f>Are!G20+Audru!G20+Paikuse!G20+Pärnu!G20+Sauga!G20+Tori!G20+Tõstamaa!G20</f>
        <v>976530</v>
      </c>
      <c r="H12" s="94">
        <f>Are!H20+Audru!H20+Paikuse!H20+Pärnu!H20+Sauga!H20+Tori!H20+Tõstamaa!H20</f>
        <v>976530</v>
      </c>
    </row>
    <row r="13" spans="1:8" s="121" customFormat="1" x14ac:dyDescent="0.25">
      <c r="A13" s="239" t="s">
        <v>95</v>
      </c>
      <c r="B13" s="240">
        <f>Are!B29+Audru!B29+Paikuse!B29+Pärnu!B29+Sauga!B29+Tori!B29+Tõstamaa!B29</f>
        <v>0</v>
      </c>
      <c r="C13" s="240">
        <f>Are!C29+Audru!C29+Paikuse!C29+Pärnu!C29+Sauga!C29+Tori!C29+Tõstamaa!C29</f>
        <v>0</v>
      </c>
      <c r="D13" s="240">
        <f>Are!D29+Audru!D29+Paikuse!D29+Pärnu!D29+Sauga!D29+Tori!D29+Tõstamaa!D29</f>
        <v>552062</v>
      </c>
      <c r="E13" s="240">
        <f>Are!E29+Audru!E29+Paikuse!E29+Pärnu!E29+Sauga!E29+Tori!E29+Tõstamaa!E29</f>
        <v>1104120</v>
      </c>
      <c r="F13" s="240">
        <f>Are!F29+Audru!F29+Paikuse!F29+Pärnu!F29+Sauga!F29+Tori!F29+Tõstamaa!F29</f>
        <v>552062</v>
      </c>
      <c r="G13" s="240">
        <f>Are!G29+Audru!G29+Paikuse!G29+Pärnu!G29+Sauga!G29+Tori!G29+Tõstamaa!G29</f>
        <v>0</v>
      </c>
      <c r="H13" s="240">
        <f>Are!H29+Audru!H29+Paikuse!H29+Pärnu!H29+Sauga!H29+Tori!H29+Tõstamaa!H29</f>
        <v>0</v>
      </c>
    </row>
    <row r="14" spans="1:8" x14ac:dyDescent="0.25">
      <c r="A14" s="203" t="s">
        <v>58</v>
      </c>
      <c r="B14" s="204">
        <f>Are!B21+Audru!B21+Paikuse!B21+Pärnu!B21+Sauga!B21+Tori!B21+Tõstamaa!B21</f>
        <v>41519</v>
      </c>
      <c r="C14" s="204">
        <f>Are!C21+Audru!C21+Paikuse!C21+Pärnu!C21+Sauga!C21+Tori!C21+Tõstamaa!C21</f>
        <v>34940</v>
      </c>
      <c r="D14" s="204">
        <f>Are!D21+Audru!D21+Paikuse!D21+Pärnu!D21+Sauga!D21+Tori!D21+Tõstamaa!D21</f>
        <v>34940</v>
      </c>
      <c r="E14" s="204">
        <f>Are!E21+Audru!E21+Paikuse!E21+Pärnu!E21+Sauga!E21+Tori!E21+Tõstamaa!E21</f>
        <v>34940</v>
      </c>
      <c r="F14" s="204">
        <f>Are!F21+Audru!F21+Paikuse!F21+Pärnu!F21+Sauga!F21+Tori!F21+Tõstamaa!F21</f>
        <v>34940</v>
      </c>
      <c r="G14" s="204">
        <f>Are!G21+Audru!G21+Paikuse!G21+Pärnu!G21+Sauga!G21+Tori!G21+Tõstamaa!G21</f>
        <v>34940</v>
      </c>
      <c r="H14" s="208">
        <f>Are!H21+Audru!H21+Paikuse!H21+Pärnu!H21+Sauga!H21+Tori!H21+Tõstamaa!H21</f>
        <v>34940</v>
      </c>
    </row>
    <row r="15" spans="1:8" x14ac:dyDescent="0.25">
      <c r="A15" s="199" t="s">
        <v>16</v>
      </c>
      <c r="B15" s="157">
        <f>Are!B30+Audru!B30+Paikuse!B30+Pärnu!B30+Sauga!B30+Tori!B30+Tõstamaa!B30</f>
        <v>322321</v>
      </c>
      <c r="C15" s="157">
        <f>Are!C30+Audru!C30+Paikuse!C30+Pärnu!C30+Sauga!C30+Tori!C30+Tõstamaa!C30</f>
        <v>1148018</v>
      </c>
      <c r="D15" s="157">
        <f>Are!D30+Audru!D30+Paikuse!D30+Pärnu!D30+Sauga!D30+Tori!D30+Tõstamaa!D30</f>
        <v>361740</v>
      </c>
      <c r="E15" s="157">
        <f>Are!E30+Audru!E30+Paikuse!E30+Pärnu!E30+Sauga!E30+Tori!E30+Tõstamaa!E30</f>
        <v>361740</v>
      </c>
      <c r="F15" s="157">
        <f>Are!F30+Audru!F30+Paikuse!F30+Pärnu!F30+Sauga!F30+Tori!F30+Tõstamaa!F30</f>
        <v>361740</v>
      </c>
      <c r="G15" s="157">
        <f>Are!G30+Audru!G30+Paikuse!G30+Pärnu!G30+Sauga!G30+Tori!G30+Tõstamaa!G30</f>
        <v>361740</v>
      </c>
      <c r="H15" s="92">
        <f>Are!H30+Audru!H30+Paikuse!H30+Pärnu!H30+Sauga!H30+Tori!H30+Tõstamaa!H30</f>
        <v>356740</v>
      </c>
    </row>
    <row r="16" spans="1:8" x14ac:dyDescent="0.25">
      <c r="A16" s="203" t="s">
        <v>58</v>
      </c>
      <c r="B16" s="204">
        <f>Are!B31+Audru!B31+Paikuse!B31+Pärnu!B31+Sauga!B31+Tori!B31+Tõstamaa!B31</f>
        <v>0</v>
      </c>
      <c r="C16" s="204">
        <f>Are!C31+Audru!C31+Paikuse!C31+Pärnu!C31+Sauga!C31+Tori!C31+Tõstamaa!C31</f>
        <v>0</v>
      </c>
      <c r="D16" s="204">
        <f>Are!D31+Audru!D31+Paikuse!D31+Pärnu!D31+Sauga!D31+Tori!D31+Tõstamaa!D31</f>
        <v>0</v>
      </c>
      <c r="E16" s="204">
        <f>Are!E31+Audru!E31+Paikuse!E31+Pärnu!E31+Sauga!E31+Tori!E31+Tõstamaa!E31</f>
        <v>0</v>
      </c>
      <c r="F16" s="204">
        <f>Are!F31+Audru!F31+Paikuse!F31+Pärnu!F31+Sauga!F31+Tori!F31+Tõstamaa!F31</f>
        <v>0</v>
      </c>
      <c r="G16" s="204">
        <f>Are!G31+Audru!G31+Paikuse!G31+Pärnu!G31+Sauga!G31+Tori!G31+Tõstamaa!G31</f>
        <v>0</v>
      </c>
      <c r="H16" s="208">
        <f>Are!H31+Audru!H31+Paikuse!H31+Pärnu!H31+Sauga!H31+Tori!H31+Tõstamaa!H31</f>
        <v>0</v>
      </c>
    </row>
    <row r="17" spans="1:8" x14ac:dyDescent="0.25">
      <c r="A17" s="179" t="s">
        <v>17</v>
      </c>
      <c r="B17" s="180">
        <f>B18+B20</f>
        <v>57474690</v>
      </c>
      <c r="C17" s="180">
        <f t="shared" ref="C17:H17" si="4">C18+C20</f>
        <v>61503341</v>
      </c>
      <c r="D17" s="180">
        <f>D18+D20</f>
        <v>62363536</v>
      </c>
      <c r="E17" s="180">
        <f t="shared" si="4"/>
        <v>63803416</v>
      </c>
      <c r="F17" s="180">
        <f t="shared" si="4"/>
        <v>65098191</v>
      </c>
      <c r="G17" s="180">
        <f t="shared" si="4"/>
        <v>66668856</v>
      </c>
      <c r="H17" s="217">
        <f t="shared" si="4"/>
        <v>68540591</v>
      </c>
    </row>
    <row r="18" spans="1:8" x14ac:dyDescent="0.25">
      <c r="A18" s="145" t="s">
        <v>18</v>
      </c>
      <c r="B18" s="172">
        <f>Are!B40+Audru!B40+Paikuse!B40+Pärnu!B40+Sauga!B40+Tori!B40+Tõstamaa!B40</f>
        <v>4494617</v>
      </c>
      <c r="C18" s="172">
        <f>Are!C40+Audru!C40+Paikuse!C40+Pärnu!C40+Sauga!C40+Tori!C40+Tõstamaa!C40</f>
        <v>5333383</v>
      </c>
      <c r="D18" s="172">
        <f>Are!D40+Audru!D40+Paikuse!D40+Pärnu!D40+Sauga!D40+Tori!D40+Tõstamaa!D40</f>
        <v>4928292</v>
      </c>
      <c r="E18" s="172">
        <f>Are!E40+Audru!E40+Paikuse!E40+Pärnu!E40+Sauga!E40+Tori!E40+Tõstamaa!E40</f>
        <v>5020790</v>
      </c>
      <c r="F18" s="172">
        <f>Are!F40+Audru!F40+Paikuse!F40+Pärnu!F40+Sauga!F40+Tori!F40+Tõstamaa!F40</f>
        <v>5148632</v>
      </c>
      <c r="G18" s="172">
        <f>Are!G40+Audru!G40+Paikuse!G40+Pärnu!G40+Sauga!G40+Tori!G40+Tõstamaa!G40</f>
        <v>5245619</v>
      </c>
      <c r="H18" s="94">
        <f>Are!H40+Audru!H40+Paikuse!H40+Pärnu!H40+Sauga!H40+Tori!H40+Tõstamaa!H40</f>
        <v>5362720</v>
      </c>
    </row>
    <row r="19" spans="1:8" x14ac:dyDescent="0.25">
      <c r="A19" s="203" t="s">
        <v>59</v>
      </c>
      <c r="B19" s="204">
        <f>Are!B41+Audru!B41+Paikuse!B41+Pärnu!B41+Sauga!B41+Tori!B41+Tõstamaa!B41</f>
        <v>41519</v>
      </c>
      <c r="C19" s="204">
        <f>Are!C41+Audru!C41+Paikuse!C41+Pärnu!C41+Sauga!C41+Tori!C41+Tõstamaa!C41</f>
        <v>34940</v>
      </c>
      <c r="D19" s="204">
        <f>Are!D41+Audru!D41+Paikuse!D41+Pärnu!D41+Sauga!D41+Tori!D41+Tõstamaa!D41</f>
        <v>34940</v>
      </c>
      <c r="E19" s="204">
        <f>Are!E41+Audru!E41+Paikuse!E41+Pärnu!E41+Sauga!E41+Tori!E41+Tõstamaa!E41</f>
        <v>34940</v>
      </c>
      <c r="F19" s="204">
        <f>Are!F41+Audru!F41+Paikuse!F41+Pärnu!F41+Sauga!F41+Tori!F41+Tõstamaa!F41</f>
        <v>34940</v>
      </c>
      <c r="G19" s="204">
        <f>Are!G41+Audru!G41+Paikuse!G41+Pärnu!G41+Sauga!G41+Tori!G41+Tõstamaa!G41</f>
        <v>34940</v>
      </c>
      <c r="H19" s="208">
        <f>Are!H41+Audru!H41+Paikuse!H41+Pärnu!H41+Sauga!H41+Tori!H41+Tõstamaa!H41</f>
        <v>34940</v>
      </c>
    </row>
    <row r="20" spans="1:8" x14ac:dyDescent="0.25">
      <c r="A20" s="199" t="s">
        <v>19</v>
      </c>
      <c r="B20" s="132">
        <f>B21+B22+B23+B24+B27</f>
        <v>52980073</v>
      </c>
      <c r="C20" s="132">
        <f t="shared" ref="C20:H20" si="5">C21+C22+C23+C24+C27</f>
        <v>56169958</v>
      </c>
      <c r="D20" s="132">
        <f t="shared" si="5"/>
        <v>57435244</v>
      </c>
      <c r="E20" s="132">
        <f t="shared" si="5"/>
        <v>58782626</v>
      </c>
      <c r="F20" s="132">
        <f t="shared" si="5"/>
        <v>59949559</v>
      </c>
      <c r="G20" s="132">
        <f t="shared" si="5"/>
        <v>61423237</v>
      </c>
      <c r="H20" s="132">
        <f t="shared" si="5"/>
        <v>63177871</v>
      </c>
    </row>
    <row r="21" spans="1:8" x14ac:dyDescent="0.25">
      <c r="A21" s="145" t="s">
        <v>20</v>
      </c>
      <c r="B21" s="172">
        <f>Are!B50+Audru!B50+Paikuse!B50+Pärnu!B50+Sauga!B50+Tori!B50+Tõstamaa!B50</f>
        <v>31091389</v>
      </c>
      <c r="C21" s="172">
        <f>Are!C50+Audru!C50+Paikuse!C50+Pärnu!C50+Sauga!C50+Tori!C50+Tõstamaa!C50</f>
        <v>33386247</v>
      </c>
      <c r="D21" s="172">
        <f>Are!D50+Audru!D50+Paikuse!D50+Pärnu!D50+Sauga!D50+Tori!D50+Tõstamaa!D50</f>
        <v>34005106</v>
      </c>
      <c r="E21" s="172">
        <f>Are!E50+Audru!E50+Paikuse!E50+Pärnu!E50+Sauga!E50+Tori!E50+Tõstamaa!E50</f>
        <v>34882761</v>
      </c>
      <c r="F21" s="172">
        <f>Are!F50+Audru!F50+Paikuse!F50+Pärnu!F50+Sauga!F50+Tori!F50+Tõstamaa!F50</f>
        <v>35952353</v>
      </c>
      <c r="G21" s="172">
        <f>Are!G50+Audru!G50+Paikuse!G50+Pärnu!G50+Sauga!G50+Tori!G50+Tõstamaa!G50</f>
        <v>36905440</v>
      </c>
      <c r="H21" s="94">
        <f>Are!H50+Audru!H50+Paikuse!H50+Pärnu!H50+Sauga!H50+Tori!H50+Tõstamaa!H50</f>
        <v>38013771</v>
      </c>
    </row>
    <row r="22" spans="1:8" s="121" customFormat="1" x14ac:dyDescent="0.25">
      <c r="A22" s="239" t="s">
        <v>96</v>
      </c>
      <c r="B22" s="240">
        <f>Are!B52+Audru!B52+Paikuse!B52+Pärnu!B52+Sauga!B52+Tori!B52+Tõstamaa!B52</f>
        <v>0</v>
      </c>
      <c r="C22" s="240">
        <f>Are!C52+Audru!C52+Paikuse!C52+Pärnu!C52+Sauga!C52+Tori!C52+Tõstamaa!C52</f>
        <v>0</v>
      </c>
      <c r="D22" s="240">
        <f>Are!D52+Audru!D52+Paikuse!D52+Pärnu!D52+Sauga!D52+Tori!D52+Tõstamaa!D52</f>
        <v>410000</v>
      </c>
      <c r="E22" s="240">
        <f>Are!E52+Audru!E52+Paikuse!E52+Pärnu!E52+Sauga!E52+Tori!E52+Tõstamaa!E52</f>
        <v>365866</v>
      </c>
      <c r="F22" s="240">
        <f>Are!F52+Audru!F52+Paikuse!F52+Pärnu!F52+Sauga!F52+Tori!F52+Tõstamaa!F52</f>
        <v>0</v>
      </c>
      <c r="G22" s="240">
        <f>Are!G52+Audru!G52+Paikuse!G52+Pärnu!G52+Sauga!G52+Tori!G52+Tõstamaa!G52</f>
        <v>0</v>
      </c>
      <c r="H22" s="240">
        <f>Are!H52+Audru!H52+Paikuse!H52+Pärnu!H52+Sauga!H52+Tori!H52+Tõstamaa!H52</f>
        <v>0</v>
      </c>
    </row>
    <row r="23" spans="1:8" x14ac:dyDescent="0.25">
      <c r="A23" s="145" t="s">
        <v>21</v>
      </c>
      <c r="B23" s="172">
        <f>Are!B53+Audru!B53+Paikuse!B53+Pärnu!B53+Sauga!B53+Tori!B53+Tõstamaa!B53</f>
        <v>19444738</v>
      </c>
      <c r="C23" s="172">
        <f>Are!C53+Audru!C53+Paikuse!C53+Pärnu!C53+Sauga!C53+Tori!C53+Tõstamaa!C53</f>
        <v>20693930</v>
      </c>
      <c r="D23" s="172">
        <f>Are!D53+Audru!D53+Paikuse!D53+Pärnu!D53+Sauga!D53+Tori!D53+Tõstamaa!D53</f>
        <v>22748001</v>
      </c>
      <c r="E23" s="172">
        <f>Are!E53+Audru!E53+Paikuse!E53+Pärnu!E53+Sauga!E53+Tori!E53+Tõstamaa!E53</f>
        <v>23199031</v>
      </c>
      <c r="F23" s="172">
        <f>Are!F53+Audru!F53+Paikuse!F53+Pärnu!F53+Sauga!F53+Tori!F53+Tõstamaa!F53</f>
        <v>23771706</v>
      </c>
      <c r="G23" s="172">
        <f>Are!G53+Audru!G53+Paikuse!G53+Pärnu!G53+Sauga!G53+Tori!G53+Tõstamaa!G53</f>
        <v>24290397</v>
      </c>
      <c r="H23" s="94">
        <f>Are!H53+Audru!H53+Paikuse!H53+Pärnu!H53+Sauga!H53+Tori!H53+Tõstamaa!H53</f>
        <v>24921700</v>
      </c>
    </row>
    <row r="24" spans="1:8" s="121" customFormat="1" x14ac:dyDescent="0.25">
      <c r="A24" s="239" t="s">
        <v>97</v>
      </c>
      <c r="B24" s="240">
        <f>Are!B55+Audru!B55+Paikuse!B55+Pärnu!B55+Sauga!B55+Tori!B55+Tõstamaa!B55</f>
        <v>0</v>
      </c>
      <c r="C24" s="240">
        <f>Are!C55+Audru!C55+Paikuse!C55+Pärnu!C55+Sauga!C55+Tori!C55+Tõstamaa!C55</f>
        <v>0</v>
      </c>
      <c r="D24" s="240">
        <f>Are!D55+Audru!D55+Paikuse!D55+Pärnu!D55+Sauga!D55+Tori!D55+Tõstamaa!D55</f>
        <v>49637</v>
      </c>
      <c r="E24" s="240">
        <f>Are!E55+Audru!E55+Paikuse!E55+Pärnu!E55+Sauga!E55+Tori!E55+Tõstamaa!E55</f>
        <v>112468</v>
      </c>
      <c r="F24" s="240">
        <f>Are!F55+Audru!F55+Paikuse!F55+Pärnu!F55+Sauga!F55+Tori!F55+Tõstamaa!F55</f>
        <v>0</v>
      </c>
      <c r="G24" s="240">
        <f>Are!G55+Audru!G55+Paikuse!G55+Pärnu!G55+Sauga!G55+Tori!G55+Tõstamaa!G55</f>
        <v>0</v>
      </c>
      <c r="H24" s="240">
        <f>Are!H55+Audru!H55+Paikuse!H55+Pärnu!H55+Sauga!H55+Tori!H55+Tõstamaa!H55</f>
        <v>0</v>
      </c>
    </row>
    <row r="25" spans="1:8" x14ac:dyDescent="0.25">
      <c r="A25" s="203" t="s">
        <v>59</v>
      </c>
      <c r="B25" s="204">
        <f>Are!B56+Audru!B56+Paikuse!B56+Pärnu!B56+Sauga!B56+Tori!B56+Tõstamaa!B56</f>
        <v>1138775</v>
      </c>
      <c r="C25" s="204">
        <f>Are!C56+Audru!C56+Paikuse!C56+Pärnu!C56+Sauga!C56+Tori!C56+Tõstamaa!C56</f>
        <v>1220800</v>
      </c>
      <c r="D25" s="204">
        <f>Are!D56+Audru!D56+Paikuse!D56+Pärnu!D56+Sauga!D56+Tori!D56+Tõstamaa!D56</f>
        <v>1211824</v>
      </c>
      <c r="E25" s="204">
        <f>Are!E56+Audru!E56+Paikuse!E56+Pärnu!E56+Sauga!E56+Tori!E56+Tõstamaa!E56</f>
        <v>1211824</v>
      </c>
      <c r="F25" s="204">
        <f>Are!F56+Audru!F56+Paikuse!F56+Pärnu!F56+Sauga!F56+Tori!F56+Tõstamaa!F56</f>
        <v>1211824</v>
      </c>
      <c r="G25" s="204">
        <f>Are!G56+Audru!G56+Paikuse!G56+Pärnu!G56+Sauga!G56+Tori!G56+Tõstamaa!G56</f>
        <v>1211824</v>
      </c>
      <c r="H25" s="208">
        <f>Are!H56+Audru!H56+Paikuse!H56+Pärnu!H56+Sauga!H56+Tori!H56+Tõstamaa!H56</f>
        <v>1206824</v>
      </c>
    </row>
    <row r="26" spans="1:8" x14ac:dyDescent="0.25">
      <c r="A26" s="147" t="s">
        <v>22</v>
      </c>
      <c r="B26" s="143">
        <f>Are!B64+Audru!B64+Paikuse!B64+Pärnu!B64+Sauga!B64+Tori!B64+Tõstamaa!B64</f>
        <v>7630</v>
      </c>
      <c r="C26" s="143">
        <f>Are!C64+Audru!C64+Paikuse!C64+Pärnu!C64+Sauga!C64+Tori!C64+Tõstamaa!C64</f>
        <v>7232</v>
      </c>
      <c r="D26" s="143">
        <f>Are!D64+Audru!D64+Paikuse!D64+Pärnu!D64+Sauga!D64+Tori!D64+Tõstamaa!D64</f>
        <v>7290</v>
      </c>
      <c r="E26" s="143">
        <f>Are!E64+Audru!E64+Paikuse!E64+Pärnu!E64+Sauga!E64+Tori!E64+Tõstamaa!E64</f>
        <v>7351</v>
      </c>
      <c r="F26" s="143">
        <f>Are!F64+Audru!F64+Paikuse!F64+Pärnu!F64+Sauga!F64+Tori!F64+Tõstamaa!F64</f>
        <v>7411</v>
      </c>
      <c r="G26" s="143">
        <f>Are!G64+Audru!G64+Paikuse!G64+Pärnu!G64+Sauga!G64+Tori!G64+Tõstamaa!G64</f>
        <v>3444</v>
      </c>
      <c r="H26" s="95">
        <f>Are!H64+Audru!H64+Paikuse!H64+Pärnu!H64+Sauga!H64+Tori!H64+Tõstamaa!H64</f>
        <v>3444</v>
      </c>
    </row>
    <row r="27" spans="1:8" x14ac:dyDescent="0.25">
      <c r="A27" s="145" t="s">
        <v>23</v>
      </c>
      <c r="B27" s="172">
        <f>Are!B65+Audru!B65+Paikuse!B65+Pärnu!B65+Sauga!B65+Tori!B65+Tõstamaa!B65</f>
        <v>2443946</v>
      </c>
      <c r="C27" s="172">
        <f>Are!C65+Audru!C65+Paikuse!C65+Pärnu!C65+Sauga!C65+Tori!C65+Tõstamaa!C65</f>
        <v>2089781</v>
      </c>
      <c r="D27" s="172">
        <f>Are!D65+Audru!D65+Paikuse!D65+Pärnu!D65+Sauga!D65+Tori!D65+Tõstamaa!D65</f>
        <v>222500</v>
      </c>
      <c r="E27" s="172">
        <f>Are!E65+Audru!E65+Paikuse!E65+Pärnu!E65+Sauga!E65+Tori!E65+Tõstamaa!E65</f>
        <v>222500</v>
      </c>
      <c r="F27" s="172">
        <f>Are!F65+Audru!F65+Paikuse!F65+Pärnu!F65+Sauga!F65+Tori!F65+Tõstamaa!F65</f>
        <v>225500</v>
      </c>
      <c r="G27" s="172">
        <f>Are!G65+Audru!G65+Paikuse!G65+Pärnu!G65+Sauga!G65+Tori!G65+Tõstamaa!G65</f>
        <v>227400</v>
      </c>
      <c r="H27" s="94">
        <f>Are!H65+Audru!H65+Paikuse!H65+Pärnu!H65+Sauga!H65+Tori!H65+Tõstamaa!H65</f>
        <v>242400</v>
      </c>
    </row>
    <row r="28" spans="1:8" x14ac:dyDescent="0.25">
      <c r="A28" s="203" t="s">
        <v>59</v>
      </c>
      <c r="B28" s="204">
        <f>Are!B66+Audru!B66+Paikuse!B66+Pärnu!B66+Sauga!B66+Tori!B66+Tõstamaa!B66</f>
        <v>0</v>
      </c>
      <c r="C28" s="204">
        <f>Are!C66+Audru!C66+Paikuse!C66+Pärnu!C66+Sauga!C66+Tori!C66+Tõstamaa!C66</f>
        <v>0</v>
      </c>
      <c r="D28" s="204">
        <f>Are!D66+Audru!D66+Paikuse!D66+Pärnu!D66+Sauga!D66+Tori!D66+Tõstamaa!D66</f>
        <v>0</v>
      </c>
      <c r="E28" s="204">
        <f>Are!E66+Audru!E66+Paikuse!E66+Pärnu!E66+Sauga!E66+Tori!E66+Tõstamaa!E66</f>
        <v>0</v>
      </c>
      <c r="F28" s="204">
        <f>Are!F66+Audru!F66+Paikuse!F66+Pärnu!F66+Sauga!F66+Tori!F66+Tõstamaa!F66</f>
        <v>0</v>
      </c>
      <c r="G28" s="204">
        <f>Are!G66+Audru!G66+Paikuse!G66+Pärnu!G66+Sauga!G66+Tori!G66+Tõstamaa!G66</f>
        <v>0</v>
      </c>
      <c r="H28" s="208">
        <f>Are!H66+Audru!H66+Paikuse!H66+Pärnu!H66+Sauga!H66+Tori!H66+Tõstamaa!H66</f>
        <v>0</v>
      </c>
    </row>
    <row r="29" spans="1:8" x14ac:dyDescent="0.25">
      <c r="A29" s="176" t="s">
        <v>24</v>
      </c>
      <c r="B29" s="175">
        <f>B2-B17</f>
        <v>8368479</v>
      </c>
      <c r="C29" s="175">
        <f t="shared" ref="C29:H29" si="6">C2-C17</f>
        <v>6720378</v>
      </c>
      <c r="D29" s="175">
        <f t="shared" si="6"/>
        <v>6995167</v>
      </c>
      <c r="E29" s="175">
        <f t="shared" si="6"/>
        <v>7741454</v>
      </c>
      <c r="F29" s="175">
        <f t="shared" si="6"/>
        <v>8040939</v>
      </c>
      <c r="G29" s="175">
        <f t="shared" si="6"/>
        <v>7755349.25</v>
      </c>
      <c r="H29" s="209">
        <f t="shared" si="6"/>
        <v>7893071.262500003</v>
      </c>
    </row>
    <row r="30" spans="1:8" x14ac:dyDescent="0.25">
      <c r="A30" s="181" t="s">
        <v>25</v>
      </c>
      <c r="B30" s="182">
        <f t="shared" ref="B30:H30" si="7">SUM(B31:B41)</f>
        <v>-5719690.1099999994</v>
      </c>
      <c r="C30" s="182">
        <f t="shared" si="7"/>
        <v>-13466680</v>
      </c>
      <c r="D30" s="182">
        <f t="shared" si="7"/>
        <v>-10640040</v>
      </c>
      <c r="E30" s="182">
        <f t="shared" si="7"/>
        <v>-9217216</v>
      </c>
      <c r="F30" s="182">
        <f t="shared" si="7"/>
        <v>-6122584</v>
      </c>
      <c r="G30" s="182">
        <f t="shared" si="7"/>
        <v>-5400526</v>
      </c>
      <c r="H30" s="210">
        <f t="shared" si="7"/>
        <v>-5033640</v>
      </c>
    </row>
    <row r="31" spans="1:8" x14ac:dyDescent="0.25">
      <c r="A31" s="122" t="s">
        <v>26</v>
      </c>
      <c r="B31" s="172">
        <f>Are!B76+Audru!B76+Paikuse!B76+Pärnu!B76+Sauga!B76+Tori!B76+Tõstamaa!B76</f>
        <v>470255</v>
      </c>
      <c r="C31" s="172">
        <f>Are!C76+Audru!C76+Paikuse!C76+Pärnu!C76+Sauga!C76+Tori!C76+Tõstamaa!C76</f>
        <v>669847</v>
      </c>
      <c r="D31" s="172">
        <f>Are!D76+Audru!D76+Paikuse!D76+Pärnu!D76+Sauga!D76+Tori!D76+Tõstamaa!D76</f>
        <v>895000</v>
      </c>
      <c r="E31" s="172">
        <f>Are!E76+Audru!E76+Paikuse!E76+Pärnu!E76+Sauga!E76+Tori!E76+Tõstamaa!E76</f>
        <v>516000</v>
      </c>
      <c r="F31" s="172">
        <f>Are!F76+Audru!F76+Paikuse!F76+Pärnu!F76+Sauga!F76+Tori!F76+Tõstamaa!F76</f>
        <v>738000</v>
      </c>
      <c r="G31" s="172">
        <f>Are!G76+Audru!G76+Paikuse!G76+Pärnu!G76+Sauga!G76+Tori!G76+Tõstamaa!G76</f>
        <v>58000</v>
      </c>
      <c r="H31" s="94">
        <f>Are!H76+Audru!H76+Paikuse!H76+Pärnu!H76+Sauga!H76+Tori!H76+Tõstamaa!H76</f>
        <v>7000</v>
      </c>
    </row>
    <row r="32" spans="1:8" x14ac:dyDescent="0.25">
      <c r="A32" s="122" t="s">
        <v>27</v>
      </c>
      <c r="B32" s="172">
        <f>Are!B77+Audru!B77+Paikuse!B77+Pärnu!B77+Sauga!B77+Tori!B77+Tõstamaa!B77</f>
        <v>-10204582.109999999</v>
      </c>
      <c r="C32" s="172">
        <f>Are!C77+Audru!C77+Paikuse!C77+Pärnu!C77+Sauga!C77+Tori!C77+Tõstamaa!C77</f>
        <v>-18042534</v>
      </c>
      <c r="D32" s="172">
        <f>Are!D77+Audru!D77+Paikuse!D77+Pärnu!D77+Sauga!D77+Tori!D77+Tõstamaa!D77</f>
        <v>-23936999</v>
      </c>
      <c r="E32" s="172">
        <f>Are!E77+Audru!E77+Paikuse!E77+Pärnu!E77+Sauga!E77+Tori!E77+Tõstamaa!E77</f>
        <v>-16624106</v>
      </c>
      <c r="F32" s="172">
        <f>Are!F77+Audru!F77+Paikuse!F77+Pärnu!F77+Sauga!F77+Tori!F77+Tõstamaa!F77</f>
        <v>-8501090</v>
      </c>
      <c r="G32" s="172">
        <f>Are!G77+Audru!G77+Paikuse!G77+Pärnu!G77+Sauga!G77+Tori!G77+Tõstamaa!G77</f>
        <v>-6287500</v>
      </c>
      <c r="H32" s="94">
        <f>Are!H77+Audru!H77+Paikuse!H77+Pärnu!H77+Sauga!H77+Tori!H77+Tõstamaa!H77</f>
        <v>-5928060</v>
      </c>
    </row>
    <row r="33" spans="1:8" s="121" customFormat="1" x14ac:dyDescent="0.25">
      <c r="A33" s="245" t="s">
        <v>98</v>
      </c>
      <c r="B33" s="240">
        <f>Are!B78+Audru!B78+Paikuse!B78+Pärnu!B78+Sauga!B78+Tori!B78+Tõstamaa!B78</f>
        <v>0</v>
      </c>
      <c r="C33" s="240">
        <f>Are!C78+Audru!C78+Paikuse!C78+Pärnu!C78+Sauga!C78+Tori!C78+Tõstamaa!C78</f>
        <v>0</v>
      </c>
      <c r="D33" s="240">
        <f>Are!D78+Audru!D78+Paikuse!D78+Pärnu!D78+Sauga!D78+Tori!D78+Tõstamaa!D78</f>
        <v>-92425</v>
      </c>
      <c r="E33" s="240">
        <f>Are!E78+Audru!E78+Paikuse!E78+Pärnu!E78+Sauga!E78+Tori!E78+Tõstamaa!E78</f>
        <v>-625786</v>
      </c>
      <c r="F33" s="240">
        <f>Are!F78+Audru!F78+Paikuse!F78+Pärnu!F78+Sauga!F78+Tori!F78+Tõstamaa!F78</f>
        <v>-552062</v>
      </c>
      <c r="G33" s="240">
        <f>Are!G78+Audru!G78+Paikuse!G78+Pärnu!G78+Sauga!G78+Tori!G78+Tõstamaa!G78</f>
        <v>0</v>
      </c>
      <c r="H33" s="240">
        <f>Are!H78+Audru!H78+Paikuse!H78+Pärnu!H78+Sauga!H78+Tori!H78+Tõstamaa!H78</f>
        <v>0</v>
      </c>
    </row>
    <row r="34" spans="1:8" x14ac:dyDescent="0.25">
      <c r="A34" s="123" t="s">
        <v>28</v>
      </c>
      <c r="B34" s="172">
        <f>Are!B79+Audru!B79+Paikuse!B79+Pärnu!B79+Sauga!B79+Tori!B79+Tõstamaa!B79</f>
        <v>5036579</v>
      </c>
      <c r="C34" s="172">
        <f>Are!C79+Audru!C79+Paikuse!C79+Pärnu!C79+Sauga!C79+Tori!C79+Tõstamaa!C79</f>
        <v>4839619</v>
      </c>
      <c r="D34" s="172">
        <f>Are!D79+Audru!D79+Paikuse!D79+Pärnu!D79+Sauga!D79+Tori!D79+Tõstamaa!D79</f>
        <v>13237160</v>
      </c>
      <c r="E34" s="172">
        <f>Are!E79+Audru!E79+Paikuse!E79+Pärnu!E79+Sauga!E79+Tori!E79+Tõstamaa!E79</f>
        <v>8124960</v>
      </c>
      <c r="F34" s="172">
        <f>Are!F79+Audru!F79+Paikuse!F79+Pärnu!F79+Sauga!F79+Tori!F79+Tõstamaa!F79</f>
        <v>2508080</v>
      </c>
      <c r="G34" s="172">
        <f>Are!G79+Audru!G79+Paikuse!G79+Pärnu!G79+Sauga!G79+Tori!G79+Tõstamaa!G79</f>
        <v>742500</v>
      </c>
      <c r="H34" s="94">
        <f>Are!H79+Audru!H79+Paikuse!H79+Pärnu!H79+Sauga!H79+Tori!H79+Tõstamaa!H79</f>
        <v>680000</v>
      </c>
    </row>
    <row r="35" spans="1:8" x14ac:dyDescent="0.25">
      <c r="A35" s="122" t="s">
        <v>29</v>
      </c>
      <c r="B35" s="172">
        <f>Are!B80+Audru!B80+Paikuse!B80+Pärnu!B80+Sauga!B80+Tori!B80+Tõstamaa!B80</f>
        <v>-655771</v>
      </c>
      <c r="C35" s="172">
        <f>Are!C80+Audru!C80+Paikuse!C80+Pärnu!C80+Sauga!C80+Tori!C80+Tõstamaa!C80</f>
        <v>-459682</v>
      </c>
      <c r="D35" s="172">
        <f>Are!D80+Audru!D80+Paikuse!D80+Pärnu!D80+Sauga!D80+Tori!D80+Tõstamaa!D80</f>
        <v>-396670</v>
      </c>
      <c r="E35" s="172">
        <f>Are!E80+Audru!E80+Paikuse!E80+Pärnu!E80+Sauga!E80+Tori!E80+Tõstamaa!E80</f>
        <v>-474090</v>
      </c>
      <c r="F35" s="172">
        <f>Are!F80+Audru!F80+Paikuse!F80+Pärnu!F80+Sauga!F80+Tori!F80+Tõstamaa!F80</f>
        <v>-210500</v>
      </c>
      <c r="G35" s="172">
        <f>Are!G80+Audru!G80+Paikuse!G80+Pärnu!G80+Sauga!G80+Tori!G80+Tõstamaa!G80</f>
        <v>-23000</v>
      </c>
      <c r="H35" s="94">
        <f>Are!H80+Audru!H80+Paikuse!H80+Pärnu!H80+Sauga!H80+Tori!H80+Tõstamaa!H80</f>
        <v>-123000</v>
      </c>
    </row>
    <row r="36" spans="1:8" x14ac:dyDescent="0.25">
      <c r="A36" s="125" t="s">
        <v>30</v>
      </c>
      <c r="B36" s="172">
        <f>Are!B81+Audru!B81+Paikuse!B81+Pärnu!B81+Sauga!B81+Tori!B81+Tõstamaa!B81</f>
        <v>0</v>
      </c>
      <c r="C36" s="172">
        <f>Are!C81+Audru!C81+Paikuse!C81+Pärnu!C81+Sauga!C81+Tori!C81+Tõstamaa!C81</f>
        <v>0</v>
      </c>
      <c r="D36" s="172">
        <f>Are!D81+Audru!D81+Paikuse!D81+Pärnu!D81+Sauga!D81+Tori!D81+Tõstamaa!D81</f>
        <v>0</v>
      </c>
      <c r="E36" s="172">
        <f>Are!E81+Audru!E81+Paikuse!E81+Pärnu!E81+Sauga!E81+Tori!E81+Tõstamaa!E81</f>
        <v>0</v>
      </c>
      <c r="F36" s="172">
        <f>Are!F81+Audru!F81+Paikuse!F81+Pärnu!F81+Sauga!F81+Tori!F81+Tõstamaa!F81</f>
        <v>0</v>
      </c>
      <c r="G36" s="172">
        <f>Are!G81+Audru!G81+Paikuse!G81+Pärnu!G81+Sauga!G81+Tori!G81+Tõstamaa!G81</f>
        <v>0</v>
      </c>
      <c r="H36" s="94">
        <f>Are!H81+Audru!H81+Paikuse!H81+Pärnu!H81+Sauga!H81+Tori!H81+Tõstamaa!H81</f>
        <v>0</v>
      </c>
    </row>
    <row r="37" spans="1:8" x14ac:dyDescent="0.25">
      <c r="A37" s="125" t="s">
        <v>31</v>
      </c>
      <c r="B37" s="172">
        <f>Are!B82+Audru!B82+Paikuse!B82+Pärnu!B82+Sauga!B82+Tori!B82+Tõstamaa!B82</f>
        <v>-27588</v>
      </c>
      <c r="C37" s="172">
        <f>Are!C82+Audru!C82+Paikuse!C82+Pärnu!C82+Sauga!C82+Tori!C82+Tõstamaa!C82</f>
        <v>0</v>
      </c>
      <c r="D37" s="172">
        <f>Are!D82+Audru!D82+Paikuse!D82+Pärnu!D82+Sauga!D82+Tori!D82+Tõstamaa!D82</f>
        <v>0</v>
      </c>
      <c r="E37" s="172">
        <f>Are!E82+Audru!E82+Paikuse!E82+Pärnu!E82+Sauga!E82+Tori!E82+Tõstamaa!E82</f>
        <v>0</v>
      </c>
      <c r="F37" s="172">
        <f>Are!F82+Audru!F82+Paikuse!F82+Pärnu!F82+Sauga!F82+Tori!F82+Tõstamaa!F82</f>
        <v>0</v>
      </c>
      <c r="G37" s="172">
        <f>Are!G82+Audru!G82+Paikuse!G82+Pärnu!G82+Sauga!G82+Tori!G82+Tõstamaa!G82</f>
        <v>0</v>
      </c>
      <c r="H37" s="94">
        <f>Are!H82+Audru!H82+Paikuse!H82+Pärnu!H82+Sauga!H82+Tori!H82+Tõstamaa!H82</f>
        <v>0</v>
      </c>
    </row>
    <row r="38" spans="1:8" x14ac:dyDescent="0.25">
      <c r="A38" s="124" t="s">
        <v>32</v>
      </c>
      <c r="B38" s="172">
        <f>Are!B83+Audru!B83+Paikuse!B83+Pärnu!B83+Sauga!B83+Tori!B83+Tõstamaa!B83</f>
        <v>0</v>
      </c>
      <c r="C38" s="172">
        <f>Are!C83+Audru!C83+Paikuse!C83+Pärnu!C83+Sauga!C83+Tori!C83+Tõstamaa!C83</f>
        <v>0</v>
      </c>
      <c r="D38" s="172">
        <f>Are!D83+Audru!D83+Paikuse!D83+Pärnu!D83+Sauga!D83+Tori!D83+Tõstamaa!D83</f>
        <v>0</v>
      </c>
      <c r="E38" s="172">
        <f>Are!E83+Audru!E83+Paikuse!E83+Pärnu!E83+Sauga!E83+Tori!E83+Tõstamaa!E83</f>
        <v>0</v>
      </c>
      <c r="F38" s="172">
        <f>Are!F83+Audru!F83+Paikuse!F83+Pärnu!F83+Sauga!F83+Tori!F83+Tõstamaa!F83</f>
        <v>0</v>
      </c>
      <c r="G38" s="172">
        <f>Are!G83+Audru!G83+Paikuse!G83+Pärnu!G83+Sauga!G83+Tori!G83+Tõstamaa!G83</f>
        <v>0</v>
      </c>
      <c r="H38" s="94">
        <f>Are!H83+Audru!H83+Paikuse!H83+Pärnu!H83+Sauga!H83+Tori!H83+Tõstamaa!H83</f>
        <v>0</v>
      </c>
    </row>
    <row r="39" spans="1:8" x14ac:dyDescent="0.25">
      <c r="A39" s="125" t="s">
        <v>33</v>
      </c>
      <c r="B39" s="172">
        <f>Are!B84+Audru!B84+Paikuse!B84+Pärnu!B84+Sauga!B84+Tori!B84+Tõstamaa!B84</f>
        <v>-21341</v>
      </c>
      <c r="C39" s="172">
        <f>Are!C84+Audru!C84+Paikuse!C84+Pärnu!C84+Sauga!C84+Tori!C84+Tõstamaa!C84</f>
        <v>0</v>
      </c>
      <c r="D39" s="172">
        <f>Are!D84+Audru!D84+Paikuse!D84+Pärnu!D84+Sauga!D84+Tori!D84+Tõstamaa!D84</f>
        <v>0</v>
      </c>
      <c r="E39" s="172">
        <f>Are!E84+Audru!E84+Paikuse!E84+Pärnu!E84+Sauga!E84+Tori!E84+Tõstamaa!E84</f>
        <v>0</v>
      </c>
      <c r="F39" s="172">
        <f>Are!F84+Audru!F84+Paikuse!F84+Pärnu!F84+Sauga!F84+Tori!F84+Tõstamaa!F84</f>
        <v>0</v>
      </c>
      <c r="G39" s="172">
        <f>Are!G84+Audru!G84+Paikuse!G84+Pärnu!G84+Sauga!G84+Tori!G84+Tõstamaa!G84</f>
        <v>0</v>
      </c>
      <c r="H39" s="94">
        <f>Are!H84+Audru!H84+Paikuse!H84+Pärnu!H84+Sauga!H84+Tori!H84+Tõstamaa!H84</f>
        <v>0</v>
      </c>
    </row>
    <row r="40" spans="1:8" x14ac:dyDescent="0.25">
      <c r="A40" s="134" t="s">
        <v>34</v>
      </c>
      <c r="B40" s="172">
        <f>Are!B85+Audru!B85+Paikuse!B85+Pärnu!B85+Sauga!B85+Tori!B85+Tõstamaa!B85</f>
        <v>1203</v>
      </c>
      <c r="C40" s="172">
        <f>Are!C85+Audru!C85+Paikuse!C85+Pärnu!C85+Sauga!C85+Tori!C85+Tõstamaa!C85</f>
        <v>1810</v>
      </c>
      <c r="D40" s="172">
        <f>Are!D85+Audru!D85+Paikuse!D85+Pärnu!D85+Sauga!D85+Tori!D85+Tõstamaa!D85</f>
        <v>920</v>
      </c>
      <c r="E40" s="172">
        <f>Are!E85+Audru!E85+Paikuse!E85+Pärnu!E85+Sauga!E85+Tori!E85+Tõstamaa!E85</f>
        <v>280920</v>
      </c>
      <c r="F40" s="172">
        <f>Are!F85+Audru!F85+Paikuse!F85+Pärnu!F85+Sauga!F85+Tori!F85+Tõstamaa!F85</f>
        <v>350920</v>
      </c>
      <c r="G40" s="172">
        <f>Are!G85+Audru!G85+Paikuse!G85+Pärnu!G85+Sauga!G85+Tori!G85+Tõstamaa!G85</f>
        <v>570620</v>
      </c>
      <c r="H40" s="94">
        <f>Are!H85+Audru!H85+Paikuse!H85+Pärnu!H85+Sauga!H85+Tori!H85+Tõstamaa!H85</f>
        <v>770620</v>
      </c>
    </row>
    <row r="41" spans="1:8" x14ac:dyDescent="0.25">
      <c r="A41" s="134" t="s">
        <v>35</v>
      </c>
      <c r="B41" s="172">
        <f>Are!B86+Audru!B86+Paikuse!B86+Pärnu!B86+Sauga!B86+Tori!B86+Tõstamaa!B86</f>
        <v>-318445</v>
      </c>
      <c r="C41" s="172">
        <f>Are!C86+Audru!C86+Paikuse!C86+Pärnu!C86+Sauga!C86+Tori!C86+Tõstamaa!C86</f>
        <v>-475740</v>
      </c>
      <c r="D41" s="172">
        <f>Are!D86+Audru!D86+Paikuse!D86+Pärnu!D86+Sauga!D86+Tori!D86+Tõstamaa!D86</f>
        <v>-347026</v>
      </c>
      <c r="E41" s="172">
        <f>Are!E86+Audru!E86+Paikuse!E86+Pärnu!E86+Sauga!E86+Tori!E86+Tõstamaa!E86</f>
        <v>-415114</v>
      </c>
      <c r="F41" s="172">
        <f>Are!F86+Audru!F86+Paikuse!F86+Pärnu!F86+Sauga!F86+Tori!F86+Tõstamaa!F86</f>
        <v>-455932</v>
      </c>
      <c r="G41" s="172">
        <f>Are!G86+Audru!G86+Paikuse!G86+Pärnu!G86+Sauga!G86+Tori!G86+Tõstamaa!G86</f>
        <v>-461146</v>
      </c>
      <c r="H41" s="94">
        <f>Are!H86+Audru!H86+Paikuse!H86+Pärnu!H86+Sauga!H86+Tori!H86+Tõstamaa!H86</f>
        <v>-440200</v>
      </c>
    </row>
    <row r="42" spans="1:8" x14ac:dyDescent="0.25">
      <c r="A42" s="184" t="s">
        <v>36</v>
      </c>
      <c r="B42" s="175">
        <f>B29+B30</f>
        <v>2648788.8900000006</v>
      </c>
      <c r="C42" s="175">
        <f t="shared" ref="C42:H42" si="8">C29+C30</f>
        <v>-6746302</v>
      </c>
      <c r="D42" s="175">
        <f t="shared" si="8"/>
        <v>-3644873</v>
      </c>
      <c r="E42" s="175">
        <f t="shared" si="8"/>
        <v>-1475762</v>
      </c>
      <c r="F42" s="175">
        <f t="shared" si="8"/>
        <v>1918355</v>
      </c>
      <c r="G42" s="175">
        <f t="shared" si="8"/>
        <v>2354823.25</v>
      </c>
      <c r="H42" s="209">
        <f t="shared" si="8"/>
        <v>2859431.262500003</v>
      </c>
    </row>
    <row r="43" spans="1:8" x14ac:dyDescent="0.25">
      <c r="A43" s="183" t="s">
        <v>37</v>
      </c>
      <c r="B43" s="182">
        <f>SUM(B44:B45)</f>
        <v>423428</v>
      </c>
      <c r="C43" s="182">
        <f t="shared" ref="C43:H43" si="9">SUM(C44:C45)</f>
        <v>551720</v>
      </c>
      <c r="D43" s="182">
        <f t="shared" si="9"/>
        <v>2977490</v>
      </c>
      <c r="E43" s="182">
        <f t="shared" si="9"/>
        <v>1280053</v>
      </c>
      <c r="F43" s="182">
        <f t="shared" si="9"/>
        <v>-2187322</v>
      </c>
      <c r="G43" s="182">
        <f t="shared" si="9"/>
        <v>-2373600</v>
      </c>
      <c r="H43" s="210">
        <f t="shared" si="9"/>
        <v>-3101091</v>
      </c>
    </row>
    <row r="44" spans="1:8" x14ac:dyDescent="0.25">
      <c r="A44" s="150" t="s">
        <v>38</v>
      </c>
      <c r="B44" s="172">
        <f>Are!B89+Audru!B89+Paikuse!B89+Pärnu!B89+Sauga!B89+Tori!B89+Tõstamaa!B89</f>
        <v>5842710</v>
      </c>
      <c r="C44" s="172">
        <f>Are!C89+Audru!C89+Paikuse!C89+Pärnu!C89+Sauga!C89+Tori!C89+Tõstamaa!C89</f>
        <v>2373890</v>
      </c>
      <c r="D44" s="172">
        <f>Are!D89+Audru!D89+Paikuse!D89+Pärnu!D89+Sauga!D89+Tori!D89+Tõstamaa!D89</f>
        <v>7174258</v>
      </c>
      <c r="E44" s="172">
        <f>Are!E89+Audru!E89+Paikuse!E89+Pärnu!E89+Sauga!E89+Tori!E89+Tõstamaa!E89</f>
        <v>5915206</v>
      </c>
      <c r="F44" s="172">
        <f>Are!F89+Audru!F89+Paikuse!F89+Pärnu!F89+Sauga!F89+Tori!F89+Tõstamaa!F89</f>
        <v>3083300</v>
      </c>
      <c r="G44" s="172">
        <f>Are!G89+Audru!G89+Paikuse!G89+Pärnu!G89+Sauga!G89+Tori!G89+Tõstamaa!G89</f>
        <v>8345740</v>
      </c>
      <c r="H44" s="94">
        <f>Are!H89+Audru!H89+Paikuse!H89+Pärnu!H89+Sauga!H89+Tori!H89+Tõstamaa!H89</f>
        <v>4228710</v>
      </c>
    </row>
    <row r="45" spans="1:8" x14ac:dyDescent="0.25">
      <c r="A45" s="150" t="s">
        <v>39</v>
      </c>
      <c r="B45" s="172">
        <f>Are!B90+Audru!B90+Paikuse!B90+Pärnu!B90+Sauga!B90+Tori!B90+Tõstamaa!B90</f>
        <v>-5419282</v>
      </c>
      <c r="C45" s="172">
        <f>Are!C90+Audru!C90+Paikuse!C90+Pärnu!C90+Sauga!C90+Tori!C90+Tõstamaa!C90</f>
        <v>-1822170</v>
      </c>
      <c r="D45" s="172">
        <f>Are!D90+Audru!D90+Paikuse!D90+Pärnu!D90+Sauga!D90+Tori!D90+Tõstamaa!D90</f>
        <v>-4196768</v>
      </c>
      <c r="E45" s="172">
        <f>Are!E90+Audru!E90+Paikuse!E90+Pärnu!E90+Sauga!E90+Tori!E90+Tõstamaa!E90</f>
        <v>-4635153</v>
      </c>
      <c r="F45" s="172">
        <f>Are!F90+Audru!F90+Paikuse!F90+Pärnu!F90+Sauga!F90+Tori!F90+Tõstamaa!F90</f>
        <v>-5270622</v>
      </c>
      <c r="G45" s="172">
        <f>Are!G90+Audru!G90+Paikuse!G90+Pärnu!G90+Sauga!G90+Tori!G90+Tõstamaa!G90</f>
        <v>-10719340</v>
      </c>
      <c r="H45" s="94">
        <f>Are!H90+Audru!H90+Paikuse!H90+Pärnu!H90+Sauga!H90+Tori!H90+Tõstamaa!H90</f>
        <v>-7329801</v>
      </c>
    </row>
    <row r="46" spans="1:8" ht="26.25" x14ac:dyDescent="0.25">
      <c r="A46" s="186" t="s">
        <v>40</v>
      </c>
      <c r="B46" s="187">
        <f>Are!B91+Audru!B91+Paikuse!B91+Pärnu!B91+Sauga!B91+Tori!B91+Tõstamaa!B91</f>
        <v>3751092</v>
      </c>
      <c r="C46" s="187">
        <f>Are!C91+Audru!C91+Paikuse!C91+Pärnu!C91+Sauga!C91+Tori!C91+Tõstamaa!C91</f>
        <v>-5948381.8947920799</v>
      </c>
      <c r="D46" s="187">
        <f>Are!D91+Audru!D91+Paikuse!D91+Pärnu!D91+Sauga!D91+Tori!D91+Tõstamaa!D91</f>
        <v>-582763</v>
      </c>
      <c r="E46" s="187">
        <f>Are!E91+Audru!E91+Paikuse!E91+Pärnu!E91+Sauga!E91+Tori!E91+Tõstamaa!E91</f>
        <v>66721</v>
      </c>
      <c r="F46" s="187">
        <f>Are!F91+Audru!F91+Paikuse!F91+Pärnu!F91+Sauga!F91+Tori!F91+Tõstamaa!F91</f>
        <v>80303</v>
      </c>
      <c r="G46" s="187">
        <f>Are!G91+Audru!G91+Paikuse!G91+Pärnu!G91+Sauga!G91+Tori!G91+Tõstamaa!G91</f>
        <v>251313</v>
      </c>
      <c r="H46" s="98">
        <f>Are!H91+Audru!H91+Paikuse!H91+Pärnu!H91+Sauga!H91+Tori!H91+Tõstamaa!H91</f>
        <v>41890</v>
      </c>
    </row>
    <row r="47" spans="1:8" ht="39" x14ac:dyDescent="0.25">
      <c r="A47" s="185" t="s">
        <v>41</v>
      </c>
      <c r="B47" s="170">
        <f>Are!B92+Audru!B92+Paikuse!B92+Pärnu!B92+Sauga!B92+Tori!B92+Tõstamaa!B92</f>
        <v>678875</v>
      </c>
      <c r="C47" s="170">
        <f>Are!C92+Audru!C92+Paikuse!C92+Pärnu!C92+Sauga!C92+Tori!C92+Tõstamaa!C92</f>
        <v>246200</v>
      </c>
      <c r="D47" s="170">
        <f>Are!D92+Audru!D92+Paikuse!D92+Pärnu!D92+Sauga!D92+Tori!D92+Tõstamaa!D92</f>
        <v>84620</v>
      </c>
      <c r="E47" s="170">
        <f>Are!E92+Audru!E92+Paikuse!E92+Pärnu!E92+Sauga!E92+Tori!E92+Tõstamaa!E92</f>
        <v>262430</v>
      </c>
      <c r="F47" s="170">
        <f>Are!F92+Audru!F92+Paikuse!F92+Pärnu!F92+Sauga!F92+Tori!F92+Tõstamaa!F92</f>
        <v>349270</v>
      </c>
      <c r="G47" s="170">
        <f>Are!G92+Audru!G92+Paikuse!G92+Pärnu!G92+Sauga!G92+Tori!G92+Tõstamaa!G92</f>
        <v>270090</v>
      </c>
      <c r="H47" s="99">
        <f>Are!H92+Audru!H92+Paikuse!H92+Pärnu!H92+Sauga!H92+Tori!H92+Tõstamaa!H92</f>
        <v>283550</v>
      </c>
    </row>
    <row r="48" spans="1:8" x14ac:dyDescent="0.25">
      <c r="A48" s="151"/>
      <c r="B48" s="160"/>
      <c r="C48" s="160"/>
      <c r="D48" s="152"/>
      <c r="E48" s="152"/>
      <c r="F48" s="160"/>
      <c r="G48" s="152"/>
      <c r="H48" s="164"/>
    </row>
    <row r="49" spans="1:8" x14ac:dyDescent="0.25">
      <c r="A49" s="194" t="s">
        <v>42</v>
      </c>
      <c r="B49" s="195">
        <f>Are!B94+Audru!B94+Paikuse!B94+Pärnu!B94+Sauga!B94+Tori!B94+Tõstamaa!B94</f>
        <v>7723849</v>
      </c>
      <c r="C49" s="195">
        <f>Are!C94+Audru!C94+Paikuse!C94+Pärnu!C94+Sauga!C94+Tori!C94+Tõstamaa!C94</f>
        <v>1775467.0674887504</v>
      </c>
      <c r="D49" s="195">
        <f>Are!D94+Audru!D94+Paikuse!D94+Pärnu!D94+Sauga!D94+Tori!D94+Tõstamaa!D94</f>
        <v>1192704.0674887504</v>
      </c>
      <c r="E49" s="195">
        <f>Are!E94+Audru!E94+Paikuse!E94+Pärnu!E94+Sauga!E94+Tori!E94+Tõstamaa!E94</f>
        <v>1259425.0674887504</v>
      </c>
      <c r="F49" s="195">
        <f>Are!F94+Audru!F94+Paikuse!F94+Pärnu!F94+Sauga!F94+Tori!F94+Tõstamaa!F94</f>
        <v>1339728.0674887504</v>
      </c>
      <c r="G49" s="195">
        <f>Are!G94+Audru!G94+Paikuse!G94+Pärnu!G94+Sauga!G94+Tori!G94+Tõstamaa!G94</f>
        <v>1591041.0674887504</v>
      </c>
      <c r="H49" s="100">
        <f>Are!H94+Audru!H94+Paikuse!H94+Pärnu!H94+Sauga!H94+Tori!H94+Tõstamaa!H94</f>
        <v>1711931</v>
      </c>
    </row>
    <row r="50" spans="1:8" x14ac:dyDescent="0.25">
      <c r="A50" s="185" t="s">
        <v>43</v>
      </c>
      <c r="B50" s="197">
        <f>Are!B95+Audru!B95+Paikuse!B95+Pärnu!B95+Sauga!B95+Tori!B95+Tõstamaa!B95</f>
        <v>30310280</v>
      </c>
      <c r="C50" s="197">
        <f>Are!C95+Audru!C95+Paikuse!C95+Pärnu!C95+Sauga!C95+Tori!C95+Tõstamaa!C95</f>
        <v>30395101</v>
      </c>
      <c r="D50" s="197">
        <f>Are!D95+Audru!D95+Paikuse!D95+Pärnu!D95+Sauga!D95+Tori!D95+Tõstamaa!D95</f>
        <v>33367377</v>
      </c>
      <c r="E50" s="197">
        <f>Are!E95+Audru!E95+Paikuse!E95+Pärnu!E95+Sauga!E95+Tori!E95+Tõstamaa!E95</f>
        <v>34642116</v>
      </c>
      <c r="F50" s="197">
        <f>Are!F95+Audru!F95+Paikuse!F95+Pärnu!F95+Sauga!F95+Tori!F95+Tõstamaa!F95</f>
        <v>32449213</v>
      </c>
      <c r="G50" s="197">
        <f>Are!G95+Audru!G95+Paikuse!G95+Pärnu!G95+Sauga!G95+Tori!G95+Tõstamaa!G95</f>
        <v>30303329</v>
      </c>
      <c r="H50" s="101">
        <f>Are!H95+Audru!H95+Paikuse!H95+Pärnu!H95+Sauga!H95+Tori!H95+Tõstamaa!H95</f>
        <v>27187897</v>
      </c>
    </row>
    <row r="51" spans="1:8" ht="23.25" x14ac:dyDescent="0.25">
      <c r="A51" s="153" t="s">
        <v>44</v>
      </c>
      <c r="B51" s="156">
        <f>Are!B96+Audru!B96+Paikuse!B96+Pärnu!B96+Sauga!B96+Tori!B96+Tõstamaa!B96</f>
        <v>497764</v>
      </c>
      <c r="C51" s="156">
        <f>Are!C96+Audru!C96+Paikuse!C96+Pärnu!C96+Sauga!C96+Tori!C96+Tõstamaa!C96</f>
        <v>18754</v>
      </c>
      <c r="D51" s="156">
        <f>Are!D96+Audru!D96+Paikuse!D96+Pärnu!D96+Sauga!D96+Tori!D96+Tõstamaa!D96</f>
        <v>13540</v>
      </c>
      <c r="E51" s="156">
        <f>Are!E96+Audru!E96+Paikuse!E96+Pärnu!E96+Sauga!E96+Tori!E96+Tõstamaa!E96</f>
        <v>8226</v>
      </c>
      <c r="F51" s="156">
        <f>Are!F96+Audru!F96+Paikuse!F96+Pärnu!F96+Sauga!F96+Tori!F96+Tõstamaa!F96</f>
        <v>2645</v>
      </c>
      <c r="G51" s="156">
        <f>Are!G96+Audru!G96+Paikuse!G96+Pärnu!G96+Sauga!G96+Tori!G96+Tõstamaa!G96</f>
        <v>0</v>
      </c>
      <c r="H51" s="102">
        <f>Are!H96+Audru!H96+Paikuse!H96+Pärnu!H96+Sauga!H96+Tori!H96+Tõstamaa!H96</f>
        <v>0</v>
      </c>
    </row>
    <row r="52" spans="1:8" ht="23.25" x14ac:dyDescent="0.25">
      <c r="A52" s="153" t="s">
        <v>45</v>
      </c>
      <c r="B52" s="154">
        <v>0</v>
      </c>
      <c r="C52" s="154">
        <v>0</v>
      </c>
      <c r="D52" s="146"/>
      <c r="E52" s="146"/>
      <c r="F52" s="158"/>
      <c r="G52" s="146"/>
      <c r="H52" s="166"/>
    </row>
    <row r="53" spans="1:8" x14ac:dyDescent="0.25">
      <c r="A53" s="126" t="s">
        <v>46</v>
      </c>
      <c r="B53" s="132">
        <f>IF(B50-B49&lt;0,0,B50-B49)</f>
        <v>22586431</v>
      </c>
      <c r="C53" s="132">
        <f t="shared" ref="C53:H53" si="10">IF(C50-C49&lt;0,0,C50-C49)</f>
        <v>28619633.932511248</v>
      </c>
      <c r="D53" s="132">
        <f t="shared" si="10"/>
        <v>32174672.932511248</v>
      </c>
      <c r="E53" s="132">
        <f t="shared" si="10"/>
        <v>33382690.932511248</v>
      </c>
      <c r="F53" s="132">
        <f t="shared" si="10"/>
        <v>31109484.932511248</v>
      </c>
      <c r="G53" s="132">
        <f t="shared" si="10"/>
        <v>28712287.932511248</v>
      </c>
      <c r="H53" s="207">
        <f t="shared" si="10"/>
        <v>25475966</v>
      </c>
    </row>
    <row r="54" spans="1:8" x14ac:dyDescent="0.25">
      <c r="A54" s="126" t="s">
        <v>47</v>
      </c>
      <c r="B54" s="138">
        <f>B53/(B2-B8-B14-B16)</f>
        <v>0.34929518676674987</v>
      </c>
      <c r="C54" s="138">
        <f t="shared" ref="C54:H54" si="11">C53/(C2-C8-C14-C16)</f>
        <v>0.42736296301417798</v>
      </c>
      <c r="D54" s="138">
        <f t="shared" si="11"/>
        <v>0.47237934207850474</v>
      </c>
      <c r="E54" s="138">
        <f t="shared" si="11"/>
        <v>0.47487326233954652</v>
      </c>
      <c r="F54" s="138">
        <f t="shared" si="11"/>
        <v>0.43272306453944287</v>
      </c>
      <c r="G54" s="138">
        <f t="shared" si="11"/>
        <v>0.39236528965832412</v>
      </c>
      <c r="H54" s="221">
        <f t="shared" si="11"/>
        <v>0.3388126458925359</v>
      </c>
    </row>
    <row r="55" spans="1:8" x14ac:dyDescent="0.25">
      <c r="A55" s="126" t="s">
        <v>48</v>
      </c>
      <c r="B55" s="132">
        <f>IF((B29+B26)*6&gt;B2,B2+B52,IF((B29+B26)*6&lt;0.6*B2,0.6*B2+B52,(B29+B26)*6+B52))</f>
        <v>50256654</v>
      </c>
      <c r="C55" s="132">
        <f t="shared" ref="C55:H55" si="12">IF((C29+C26)*6&gt;C2,C2+C52,IF((C29+C26)*6&lt;0.6*C2,0.6*C2+C52,(C29+C26)*6+C52))</f>
        <v>40934231.399999999</v>
      </c>
      <c r="D55" s="132">
        <f t="shared" si="12"/>
        <v>42014742</v>
      </c>
      <c r="E55" s="132">
        <f t="shared" si="12"/>
        <v>46492830</v>
      </c>
      <c r="F55" s="132">
        <f t="shared" si="12"/>
        <v>48290100</v>
      </c>
      <c r="G55" s="132">
        <f t="shared" si="12"/>
        <v>46552759.5</v>
      </c>
      <c r="H55" s="207">
        <f t="shared" si="12"/>
        <v>47379091.575000018</v>
      </c>
    </row>
    <row r="56" spans="1:8" x14ac:dyDescent="0.25">
      <c r="A56" s="126" t="s">
        <v>49</v>
      </c>
      <c r="B56" s="139">
        <f t="shared" ref="B56:D56" si="13">B55/B2</f>
        <v>0.76327817696623923</v>
      </c>
      <c r="C56" s="139">
        <f t="shared" si="13"/>
        <v>0.6</v>
      </c>
      <c r="D56" s="139">
        <f t="shared" si="13"/>
        <v>0.60576020286884547</v>
      </c>
      <c r="E56" s="139">
        <f>E55/E2</f>
        <v>0.64984156096726431</v>
      </c>
      <c r="F56" s="139">
        <f t="shared" ref="F56:H56" si="14">F55/F2</f>
        <v>0.66024985531000979</v>
      </c>
      <c r="G56" s="139">
        <f t="shared" si="14"/>
        <v>0.62550563144911786</v>
      </c>
      <c r="H56" s="221">
        <f t="shared" si="14"/>
        <v>0.61987205862625816</v>
      </c>
    </row>
    <row r="57" spans="1:8" x14ac:dyDescent="0.25">
      <c r="A57" s="126" t="s">
        <v>50</v>
      </c>
      <c r="B57" s="131">
        <f t="shared" ref="B57:D57" si="15">B55-B53</f>
        <v>27670223</v>
      </c>
      <c r="C57" s="131">
        <f t="shared" si="15"/>
        <v>12314597.467488751</v>
      </c>
      <c r="D57" s="131">
        <f t="shared" si="15"/>
        <v>9840069.0674887523</v>
      </c>
      <c r="E57" s="131">
        <f>E55-E53</f>
        <v>13110139.067488752</v>
      </c>
      <c r="F57" s="131">
        <f t="shared" ref="F57:H57" si="16">F55-F53</f>
        <v>17180615.067488752</v>
      </c>
      <c r="G57" s="131">
        <f t="shared" si="16"/>
        <v>17840471.567488752</v>
      </c>
      <c r="H57" s="207">
        <f t="shared" si="16"/>
        <v>21903125.575000018</v>
      </c>
    </row>
    <row r="58" spans="1:8" x14ac:dyDescent="0.25">
      <c r="A58" s="127"/>
      <c r="B58" s="130"/>
      <c r="C58" s="155"/>
      <c r="D58" s="155"/>
      <c r="E58" s="155"/>
      <c r="F58" s="161"/>
      <c r="G58" s="155"/>
      <c r="H58" s="168"/>
    </row>
    <row r="59" spans="1:8" ht="15.75" thickBot="1" x14ac:dyDescent="0.3">
      <c r="A59" s="136" t="s">
        <v>51</v>
      </c>
      <c r="B59" s="137">
        <f>B42+B43-B46+B47</f>
        <v>-0.10999999940395355</v>
      </c>
      <c r="C59" s="137">
        <f t="shared" ref="C59:H59" si="17">C42+C43-C46+C47</f>
        <v>-0.10520792007446289</v>
      </c>
      <c r="D59" s="137">
        <f t="shared" si="17"/>
        <v>0</v>
      </c>
      <c r="E59" s="137">
        <f t="shared" si="17"/>
        <v>0</v>
      </c>
      <c r="F59" s="137">
        <f t="shared" si="17"/>
        <v>0</v>
      </c>
      <c r="G59" s="137">
        <f t="shared" si="17"/>
        <v>0.25</v>
      </c>
      <c r="H59" s="222">
        <f t="shared" si="17"/>
        <v>0.26250000298023224</v>
      </c>
    </row>
    <row r="60" spans="1:8" x14ac:dyDescent="0.25">
      <c r="A60" s="7"/>
      <c r="B60" s="8"/>
      <c r="C60" s="8"/>
      <c r="D60" s="8"/>
      <c r="E60" s="8"/>
      <c r="F60" s="8"/>
      <c r="G60" s="8"/>
      <c r="H60" s="8"/>
    </row>
    <row r="61" spans="1:8" x14ac:dyDescent="0.25">
      <c r="A61" s="14" t="s">
        <v>52</v>
      </c>
      <c r="B61" s="19" t="s">
        <v>53</v>
      </c>
      <c r="C61" s="20">
        <f t="shared" ref="C61:H61" si="18">C2/B2-1</f>
        <v>3.6154851538205968E-2</v>
      </c>
      <c r="D61" s="20">
        <f t="shared" si="18"/>
        <v>1.6636208295827348E-2</v>
      </c>
      <c r="E61" s="20">
        <f t="shared" si="18"/>
        <v>3.1519721468840078E-2</v>
      </c>
      <c r="F61" s="20">
        <f t="shared" si="18"/>
        <v>2.2283358681062682E-2</v>
      </c>
      <c r="G61" s="20">
        <f t="shared" si="18"/>
        <v>1.7570283513079765E-2</v>
      </c>
      <c r="H61" s="20">
        <f t="shared" si="18"/>
        <v>2.7000046634693575E-2</v>
      </c>
    </row>
    <row r="62" spans="1:8" x14ac:dyDescent="0.25">
      <c r="A62" s="14" t="s">
        <v>54</v>
      </c>
      <c r="B62" s="19" t="s">
        <v>53</v>
      </c>
      <c r="C62" s="20">
        <f t="shared" ref="C62:H62" si="19">C17/B17-1</f>
        <v>7.0094349356212282E-2</v>
      </c>
      <c r="D62" s="20">
        <f t="shared" si="19"/>
        <v>1.3986150768622529E-2</v>
      </c>
      <c r="E62" s="20">
        <f t="shared" si="19"/>
        <v>2.3088491967485636E-2</v>
      </c>
      <c r="F62" s="20">
        <f t="shared" si="19"/>
        <v>2.029319245226624E-2</v>
      </c>
      <c r="G62" s="20">
        <f t="shared" si="19"/>
        <v>2.4127628984344618E-2</v>
      </c>
      <c r="H62" s="20">
        <f t="shared" si="19"/>
        <v>2.8075103013617042E-2</v>
      </c>
    </row>
    <row r="63" spans="1:8" x14ac:dyDescent="0.25">
      <c r="A63" s="14" t="s">
        <v>55</v>
      </c>
      <c r="B63" s="21">
        <f>B2/B17</f>
        <v>1.1456028557961775</v>
      </c>
      <c r="C63" s="118">
        <f t="shared" ref="C63:G63" si="20">C2/C17</f>
        <v>1.1092685029907563</v>
      </c>
      <c r="D63" s="118">
        <f t="shared" si="20"/>
        <v>1.1121675813892271</v>
      </c>
      <c r="E63" s="118">
        <f t="shared" si="20"/>
        <v>1.1213329079433616</v>
      </c>
      <c r="F63" s="118">
        <f t="shared" si="20"/>
        <v>1.1235201604910956</v>
      </c>
      <c r="G63" s="118">
        <f t="shared" si="20"/>
        <v>1.1163264185904136</v>
      </c>
      <c r="H63" s="118">
        <f>H2/H17</f>
        <v>1.1151590779615543</v>
      </c>
    </row>
    <row r="65" spans="1:1" x14ac:dyDescent="0.25">
      <c r="A65" s="81" t="s">
        <v>57</v>
      </c>
    </row>
  </sheetData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I110"/>
  <sheetViews>
    <sheetView zoomScaleNormal="100" workbookViewId="0">
      <pane xSplit="1" ySplit="1" topLeftCell="B51" activePane="bottomRight" state="frozen"/>
      <selection pane="topRight" activeCell="B1" sqref="B1"/>
      <selection pane="bottomLeft" activeCell="A2" sqref="A2"/>
      <selection pane="bottomRight" activeCell="F79" sqref="F79"/>
    </sheetView>
  </sheetViews>
  <sheetFormatPr defaultRowHeight="15" x14ac:dyDescent="0.25"/>
  <cols>
    <col min="1" max="1" width="45.7109375" style="121" customWidth="1"/>
    <col min="2" max="2" width="14.28515625" style="121" customWidth="1"/>
    <col min="3" max="4" width="14" style="121" customWidth="1"/>
    <col min="5" max="5" width="14.5703125" style="121" customWidth="1"/>
    <col min="6" max="6" width="13.7109375" style="121" customWidth="1"/>
    <col min="7" max="7" width="14.85546875" style="121" customWidth="1"/>
    <col min="8" max="8" width="13.7109375" style="121" customWidth="1"/>
    <col min="9" max="16384" width="9.140625" style="121"/>
  </cols>
  <sheetData>
    <row r="1" spans="1:8" ht="37.5" customHeight="1" thickBot="1" x14ac:dyDescent="0.3">
      <c r="A1" s="133" t="s">
        <v>0</v>
      </c>
      <c r="B1" s="144" t="s">
        <v>85</v>
      </c>
      <c r="C1" s="144" t="s">
        <v>1</v>
      </c>
      <c r="D1" s="144" t="s">
        <v>2</v>
      </c>
      <c r="E1" s="144" t="s">
        <v>3</v>
      </c>
      <c r="F1" s="37" t="s">
        <v>4</v>
      </c>
      <c r="G1" s="144" t="s">
        <v>5</v>
      </c>
      <c r="H1" s="42" t="s">
        <v>56</v>
      </c>
    </row>
    <row r="2" spans="1:8" x14ac:dyDescent="0.25">
      <c r="A2" s="177" t="s">
        <v>6</v>
      </c>
      <c r="B2" s="178">
        <f>B3+B8+B17+B30</f>
        <v>1387846</v>
      </c>
      <c r="C2" s="178">
        <f t="shared" ref="C2:H2" si="0">C3+C8+C17+C30</f>
        <v>1537541.0412587109</v>
      </c>
      <c r="D2" s="178">
        <f t="shared" si="0"/>
        <v>1592431.067</v>
      </c>
      <c r="E2" s="178">
        <f t="shared" si="0"/>
        <v>1719027.0599994403</v>
      </c>
      <c r="F2" s="178">
        <f t="shared" si="0"/>
        <v>1718502.0600000264</v>
      </c>
      <c r="G2" s="178">
        <f t="shared" si="0"/>
        <v>1720857.06</v>
      </c>
      <c r="H2" s="206">
        <f t="shared" si="0"/>
        <v>1792773.0600003523</v>
      </c>
    </row>
    <row r="3" spans="1:8" x14ac:dyDescent="0.25">
      <c r="A3" s="199" t="s">
        <v>7</v>
      </c>
      <c r="B3" s="131">
        <f>SUM(B4:B7)</f>
        <v>707484</v>
      </c>
      <c r="C3" s="131">
        <f t="shared" ref="C3:H3" si="1">SUM(C4:C7)</f>
        <v>733774.04125871079</v>
      </c>
      <c r="D3" s="131">
        <f t="shared" si="1"/>
        <v>778664.06700000004</v>
      </c>
      <c r="E3" s="131">
        <f t="shared" si="1"/>
        <v>821557.05999944045</v>
      </c>
      <c r="F3" s="131">
        <f t="shared" si="1"/>
        <v>867024.06000002637</v>
      </c>
      <c r="G3" s="131">
        <f t="shared" si="1"/>
        <v>915219.06</v>
      </c>
      <c r="H3" s="207">
        <f t="shared" si="1"/>
        <v>966306.06000035233</v>
      </c>
    </row>
    <row r="4" spans="1:8" x14ac:dyDescent="0.25">
      <c r="A4" s="145" t="s">
        <v>8</v>
      </c>
      <c r="B4" s="171">
        <v>643452</v>
      </c>
      <c r="C4" s="171">
        <v>670000</v>
      </c>
      <c r="D4" s="146">
        <v>714890</v>
      </c>
      <c r="E4" s="146">
        <v>757783</v>
      </c>
      <c r="F4" s="158">
        <v>803250</v>
      </c>
      <c r="G4" s="146">
        <v>851445</v>
      </c>
      <c r="H4" s="162">
        <v>902532</v>
      </c>
    </row>
    <row r="5" spans="1:8" x14ac:dyDescent="0.25">
      <c r="A5" s="145"/>
      <c r="B5" s="171"/>
      <c r="C5" s="236">
        <f>C4/B4-1</f>
        <v>4.1258710828468992E-2</v>
      </c>
      <c r="D5" s="238">
        <f t="shared" ref="D5:H5" si="2">D4/C4-1</f>
        <v>6.6999999999999948E-2</v>
      </c>
      <c r="E5" s="238">
        <f t="shared" si="2"/>
        <v>5.9999440473359478E-2</v>
      </c>
      <c r="F5" s="238">
        <f t="shared" si="2"/>
        <v>6.0000026392780015E-2</v>
      </c>
      <c r="G5" s="238">
        <f t="shared" si="2"/>
        <v>6.0000000000000053E-2</v>
      </c>
      <c r="H5" s="238">
        <f t="shared" si="2"/>
        <v>6.0000352342194807E-2</v>
      </c>
    </row>
    <row r="6" spans="1:8" x14ac:dyDescent="0.25">
      <c r="A6" s="145" t="s">
        <v>9</v>
      </c>
      <c r="B6" s="171">
        <v>64032</v>
      </c>
      <c r="C6" s="171">
        <v>63774</v>
      </c>
      <c r="D6" s="146">
        <v>63774</v>
      </c>
      <c r="E6" s="146">
        <v>63774</v>
      </c>
      <c r="F6" s="158">
        <v>63774</v>
      </c>
      <c r="G6" s="146">
        <v>63774</v>
      </c>
      <c r="H6" s="162">
        <v>63774</v>
      </c>
    </row>
    <row r="7" spans="1:8" x14ac:dyDescent="0.25">
      <c r="A7" s="145" t="s">
        <v>10</v>
      </c>
      <c r="B7" s="171">
        <v>0</v>
      </c>
      <c r="C7" s="171"/>
      <c r="D7" s="146"/>
      <c r="E7" s="146"/>
      <c r="F7" s="158"/>
      <c r="G7" s="146"/>
      <c r="H7" s="162"/>
    </row>
    <row r="8" spans="1:8" x14ac:dyDescent="0.25">
      <c r="A8" s="199" t="s">
        <v>11</v>
      </c>
      <c r="B8" s="157">
        <v>64547</v>
      </c>
      <c r="C8" s="157">
        <v>74330</v>
      </c>
      <c r="D8" s="200">
        <v>76560</v>
      </c>
      <c r="E8" s="200">
        <v>78857</v>
      </c>
      <c r="F8" s="201">
        <v>81223</v>
      </c>
      <c r="G8" s="200">
        <v>83253</v>
      </c>
      <c r="H8" s="202">
        <v>85334</v>
      </c>
    </row>
    <row r="9" spans="1:8" x14ac:dyDescent="0.25">
      <c r="A9" s="203" t="s">
        <v>58</v>
      </c>
      <c r="B9" s="204">
        <f>SUM(B10:B16)</f>
        <v>5016</v>
      </c>
      <c r="C9" s="204">
        <f>SUM(C10:C16)</f>
        <v>4176</v>
      </c>
      <c r="D9" s="204">
        <f t="shared" ref="D9:H9" si="3">SUM(D10:D16)</f>
        <v>1044</v>
      </c>
      <c r="E9" s="204">
        <f t="shared" si="3"/>
        <v>1044</v>
      </c>
      <c r="F9" s="204">
        <f t="shared" si="3"/>
        <v>1044</v>
      </c>
      <c r="G9" s="204">
        <f t="shared" si="3"/>
        <v>1044</v>
      </c>
      <c r="H9" s="208">
        <f t="shared" si="3"/>
        <v>1044</v>
      </c>
    </row>
    <row r="10" spans="1:8" s="205" customFormat="1" x14ac:dyDescent="0.25">
      <c r="A10" s="145" t="s">
        <v>60</v>
      </c>
      <c r="B10" s="211" t="s">
        <v>67</v>
      </c>
      <c r="C10" s="211" t="s">
        <v>67</v>
      </c>
      <c r="D10" s="211" t="s">
        <v>67</v>
      </c>
      <c r="E10" s="211" t="s">
        <v>67</v>
      </c>
      <c r="F10" s="211" t="s">
        <v>67</v>
      </c>
      <c r="G10" s="211" t="s">
        <v>67</v>
      </c>
      <c r="H10" s="212" t="s">
        <v>67</v>
      </c>
    </row>
    <row r="11" spans="1:8" s="205" customFormat="1" x14ac:dyDescent="0.25">
      <c r="A11" s="145" t="s">
        <v>61</v>
      </c>
      <c r="B11" s="172"/>
      <c r="C11" s="172"/>
      <c r="D11" s="146"/>
      <c r="E11" s="146"/>
      <c r="F11" s="158"/>
      <c r="G11" s="146"/>
      <c r="H11" s="162"/>
    </row>
    <row r="12" spans="1:8" s="205" customFormat="1" x14ac:dyDescent="0.25">
      <c r="A12" s="145" t="s">
        <v>64</v>
      </c>
      <c r="B12" s="172"/>
      <c r="C12" s="172"/>
      <c r="D12" s="146"/>
      <c r="E12" s="146"/>
      <c r="F12" s="158"/>
      <c r="G12" s="146"/>
      <c r="H12" s="162"/>
    </row>
    <row r="13" spans="1:8" s="205" customFormat="1" x14ac:dyDescent="0.25">
      <c r="A13" s="145" t="s">
        <v>62</v>
      </c>
      <c r="B13" s="172">
        <v>2802</v>
      </c>
      <c r="C13" s="172">
        <v>1044</v>
      </c>
      <c r="D13" s="146">
        <f>C13</f>
        <v>1044</v>
      </c>
      <c r="E13" s="146">
        <f>D13</f>
        <v>1044</v>
      </c>
      <c r="F13" s="158">
        <f>E13</f>
        <v>1044</v>
      </c>
      <c r="G13" s="146">
        <f>F13</f>
        <v>1044</v>
      </c>
      <c r="H13" s="162">
        <f>G13</f>
        <v>1044</v>
      </c>
    </row>
    <row r="14" spans="1:8" s="205" customFormat="1" x14ac:dyDescent="0.25">
      <c r="A14" s="145" t="s">
        <v>63</v>
      </c>
      <c r="B14" s="172">
        <v>1442</v>
      </c>
      <c r="C14" s="172">
        <v>2088</v>
      </c>
      <c r="D14" s="146"/>
      <c r="E14" s="146"/>
      <c r="F14" s="158"/>
      <c r="G14" s="146"/>
      <c r="H14" s="162"/>
    </row>
    <row r="15" spans="1:8" s="205" customFormat="1" x14ac:dyDescent="0.25">
      <c r="A15" s="145" t="s">
        <v>65</v>
      </c>
      <c r="B15" s="172">
        <v>772</v>
      </c>
      <c r="C15" s="172">
        <v>1044</v>
      </c>
      <c r="D15" s="146"/>
      <c r="E15" s="146"/>
      <c r="F15" s="158"/>
      <c r="G15" s="146"/>
      <c r="H15" s="162"/>
    </row>
    <row r="16" spans="1:8" s="205" customFormat="1" x14ac:dyDescent="0.25">
      <c r="A16" s="145" t="s">
        <v>66</v>
      </c>
      <c r="B16" s="172"/>
      <c r="C16" s="172"/>
      <c r="D16" s="146"/>
      <c r="E16" s="146"/>
      <c r="F16" s="158"/>
      <c r="G16" s="146"/>
      <c r="H16" s="162"/>
    </row>
    <row r="17" spans="1:8" x14ac:dyDescent="0.25">
      <c r="A17" s="199" t="s">
        <v>12</v>
      </c>
      <c r="B17" s="132">
        <f>SUM(B18:B20)</f>
        <v>606794</v>
      </c>
      <c r="C17" s="132">
        <f t="shared" ref="C17" si="4">SUM(C18:C20)</f>
        <v>719911</v>
      </c>
      <c r="D17" s="132">
        <f>D18+D19+D20+D29</f>
        <v>731207</v>
      </c>
      <c r="E17" s="132">
        <f t="shared" ref="E17:H17" si="5">E18+E19+E20+E29</f>
        <v>812613</v>
      </c>
      <c r="F17" s="132">
        <f t="shared" si="5"/>
        <v>764255</v>
      </c>
      <c r="G17" s="132">
        <f t="shared" si="5"/>
        <v>716385</v>
      </c>
      <c r="H17" s="132">
        <f t="shared" si="5"/>
        <v>735133</v>
      </c>
    </row>
    <row r="18" spans="1:8" x14ac:dyDescent="0.25">
      <c r="A18" s="145" t="s">
        <v>13</v>
      </c>
      <c r="B18" s="172">
        <v>222321</v>
      </c>
      <c r="C18" s="172">
        <v>220167</v>
      </c>
      <c r="D18" s="146">
        <v>224570</v>
      </c>
      <c r="E18" s="146">
        <v>229062</v>
      </c>
      <c r="F18" s="158">
        <v>233643</v>
      </c>
      <c r="G18" s="146">
        <v>238316</v>
      </c>
      <c r="H18" s="162">
        <v>243082</v>
      </c>
    </row>
    <row r="19" spans="1:8" x14ac:dyDescent="0.25">
      <c r="A19" s="145" t="s">
        <v>14</v>
      </c>
      <c r="B19" s="172">
        <v>372559</v>
      </c>
      <c r="C19" s="172">
        <v>414096</v>
      </c>
      <c r="D19" s="228">
        <v>426519</v>
      </c>
      <c r="E19" s="228">
        <v>439314</v>
      </c>
      <c r="F19" s="228">
        <v>452494</v>
      </c>
      <c r="G19" s="228">
        <v>466069</v>
      </c>
      <c r="H19" s="228">
        <v>480051</v>
      </c>
    </row>
    <row r="20" spans="1:8" x14ac:dyDescent="0.25">
      <c r="A20" s="145" t="s">
        <v>15</v>
      </c>
      <c r="B20" s="172">
        <v>11914</v>
      </c>
      <c r="C20" s="172">
        <v>85648</v>
      </c>
      <c r="D20" s="146">
        <v>14000</v>
      </c>
      <c r="E20" s="146">
        <v>12000</v>
      </c>
      <c r="F20" s="146">
        <v>12000</v>
      </c>
      <c r="G20" s="146">
        <v>12000</v>
      </c>
      <c r="H20" s="162">
        <v>12000</v>
      </c>
    </row>
    <row r="21" spans="1:8" x14ac:dyDescent="0.25">
      <c r="A21" s="203" t="s">
        <v>58</v>
      </c>
      <c r="B21" s="204">
        <f>SUM(B22:B28)</f>
        <v>2300</v>
      </c>
      <c r="C21" s="204">
        <f t="shared" ref="C21:H21" si="6">SUM(C22:C28)</f>
        <v>2300</v>
      </c>
      <c r="D21" s="204">
        <f t="shared" si="6"/>
        <v>2300</v>
      </c>
      <c r="E21" s="204">
        <f t="shared" si="6"/>
        <v>2300</v>
      </c>
      <c r="F21" s="204">
        <f t="shared" si="6"/>
        <v>2300</v>
      </c>
      <c r="G21" s="204">
        <f t="shared" si="6"/>
        <v>2300</v>
      </c>
      <c r="H21" s="208">
        <f t="shared" si="6"/>
        <v>2300</v>
      </c>
    </row>
    <row r="22" spans="1:8" x14ac:dyDescent="0.25">
      <c r="A22" s="145" t="s">
        <v>60</v>
      </c>
      <c r="B22" s="211" t="s">
        <v>67</v>
      </c>
      <c r="C22" s="211" t="s">
        <v>67</v>
      </c>
      <c r="D22" s="211" t="s">
        <v>67</v>
      </c>
      <c r="E22" s="211" t="s">
        <v>67</v>
      </c>
      <c r="F22" s="211" t="s">
        <v>67</v>
      </c>
      <c r="G22" s="211" t="s">
        <v>67</v>
      </c>
      <c r="H22" s="212" t="s">
        <v>67</v>
      </c>
    </row>
    <row r="23" spans="1:8" x14ac:dyDescent="0.25">
      <c r="A23" s="145" t="s">
        <v>61</v>
      </c>
      <c r="B23" s="172"/>
      <c r="C23" s="172"/>
      <c r="D23" s="146"/>
      <c r="E23" s="146"/>
      <c r="F23" s="158"/>
      <c r="G23" s="146"/>
      <c r="H23" s="162"/>
    </row>
    <row r="24" spans="1:8" x14ac:dyDescent="0.25">
      <c r="A24" s="145" t="s">
        <v>64</v>
      </c>
      <c r="B24" s="172"/>
      <c r="C24" s="172"/>
      <c r="D24" s="146"/>
      <c r="E24" s="146"/>
      <c r="F24" s="158"/>
      <c r="G24" s="146"/>
      <c r="H24" s="162"/>
    </row>
    <row r="25" spans="1:8" x14ac:dyDescent="0.25">
      <c r="A25" s="145" t="s">
        <v>62</v>
      </c>
      <c r="B25" s="172">
        <v>2300</v>
      </c>
      <c r="C25" s="172">
        <f t="shared" ref="C25:H25" si="7">B25</f>
        <v>2300</v>
      </c>
      <c r="D25" s="146">
        <f t="shared" si="7"/>
        <v>2300</v>
      </c>
      <c r="E25" s="146">
        <f t="shared" si="7"/>
        <v>2300</v>
      </c>
      <c r="F25" s="158">
        <f t="shared" si="7"/>
        <v>2300</v>
      </c>
      <c r="G25" s="146">
        <f t="shared" si="7"/>
        <v>2300</v>
      </c>
      <c r="H25" s="162">
        <f t="shared" si="7"/>
        <v>2300</v>
      </c>
    </row>
    <row r="26" spans="1:8" x14ac:dyDescent="0.25">
      <c r="A26" s="145" t="s">
        <v>63</v>
      </c>
      <c r="B26" s="172"/>
      <c r="C26" s="172"/>
      <c r="D26" s="146"/>
      <c r="E26" s="146"/>
      <c r="F26" s="158"/>
      <c r="G26" s="146"/>
      <c r="H26" s="162"/>
    </row>
    <row r="27" spans="1:8" x14ac:dyDescent="0.25">
      <c r="A27" s="145" t="s">
        <v>65</v>
      </c>
      <c r="B27" s="172"/>
      <c r="C27" s="172"/>
      <c r="D27" s="146"/>
      <c r="E27" s="146"/>
      <c r="F27" s="158"/>
      <c r="G27" s="146"/>
      <c r="H27" s="162"/>
    </row>
    <row r="28" spans="1:8" x14ac:dyDescent="0.25">
      <c r="A28" s="145" t="s">
        <v>66</v>
      </c>
      <c r="B28" s="172"/>
      <c r="C28" s="172"/>
      <c r="D28" s="146"/>
      <c r="E28" s="146"/>
      <c r="F28" s="158"/>
      <c r="G28" s="146"/>
      <c r="H28" s="162"/>
    </row>
    <row r="29" spans="1:8" x14ac:dyDescent="0.25">
      <c r="A29" s="239" t="s">
        <v>91</v>
      </c>
      <c r="B29" s="240"/>
      <c r="C29" s="240"/>
      <c r="D29" s="241">
        <v>66118</v>
      </c>
      <c r="E29" s="241">
        <v>132237</v>
      </c>
      <c r="F29" s="242">
        <v>66118</v>
      </c>
      <c r="G29" s="241"/>
      <c r="H29" s="243"/>
    </row>
    <row r="30" spans="1:8" x14ac:dyDescent="0.25">
      <c r="A30" s="199" t="s">
        <v>16</v>
      </c>
      <c r="B30" s="157">
        <v>9021</v>
      </c>
      <c r="C30" s="157">
        <v>9526</v>
      </c>
      <c r="D30" s="200">
        <v>6000</v>
      </c>
      <c r="E30" s="200">
        <v>6000</v>
      </c>
      <c r="F30" s="200">
        <v>6000</v>
      </c>
      <c r="G30" s="200">
        <v>6000</v>
      </c>
      <c r="H30" s="202">
        <v>6000</v>
      </c>
    </row>
    <row r="31" spans="1:8" x14ac:dyDescent="0.25">
      <c r="A31" s="203" t="s">
        <v>58</v>
      </c>
      <c r="B31" s="204">
        <f>SUM(B32:B38)</f>
        <v>0</v>
      </c>
      <c r="C31" s="204">
        <f t="shared" ref="C31:H31" si="8">SUM(C32:C38)</f>
        <v>0</v>
      </c>
      <c r="D31" s="204">
        <f t="shared" si="8"/>
        <v>0</v>
      </c>
      <c r="E31" s="204">
        <f t="shared" si="8"/>
        <v>0</v>
      </c>
      <c r="F31" s="204">
        <f t="shared" si="8"/>
        <v>0</v>
      </c>
      <c r="G31" s="204">
        <f t="shared" si="8"/>
        <v>0</v>
      </c>
      <c r="H31" s="208">
        <f t="shared" si="8"/>
        <v>0</v>
      </c>
    </row>
    <row r="32" spans="1:8" x14ac:dyDescent="0.25">
      <c r="A32" s="145" t="s">
        <v>60</v>
      </c>
      <c r="B32" s="211" t="s">
        <v>67</v>
      </c>
      <c r="C32" s="211" t="s">
        <v>67</v>
      </c>
      <c r="D32" s="211" t="s">
        <v>67</v>
      </c>
      <c r="E32" s="211" t="s">
        <v>67</v>
      </c>
      <c r="F32" s="211" t="s">
        <v>67</v>
      </c>
      <c r="G32" s="211" t="s">
        <v>67</v>
      </c>
      <c r="H32" s="212" t="s">
        <v>67</v>
      </c>
    </row>
    <row r="33" spans="1:8" x14ac:dyDescent="0.25">
      <c r="A33" s="145" t="s">
        <v>61</v>
      </c>
      <c r="B33" s="172"/>
      <c r="C33" s="172"/>
      <c r="D33" s="146"/>
      <c r="E33" s="146"/>
      <c r="F33" s="158"/>
      <c r="G33" s="146"/>
      <c r="H33" s="162"/>
    </row>
    <row r="34" spans="1:8" x14ac:dyDescent="0.25">
      <c r="A34" s="145" t="s">
        <v>64</v>
      </c>
      <c r="B34" s="172"/>
      <c r="C34" s="172"/>
      <c r="D34" s="146"/>
      <c r="E34" s="146"/>
      <c r="F34" s="158"/>
      <c r="G34" s="146"/>
      <c r="H34" s="162"/>
    </row>
    <row r="35" spans="1:8" x14ac:dyDescent="0.25">
      <c r="A35" s="145" t="s">
        <v>62</v>
      </c>
      <c r="B35" s="172"/>
      <c r="C35" s="172"/>
      <c r="D35" s="146"/>
      <c r="E35" s="146"/>
      <c r="F35" s="158"/>
      <c r="G35" s="146"/>
      <c r="H35" s="162"/>
    </row>
    <row r="36" spans="1:8" x14ac:dyDescent="0.25">
      <c r="A36" s="145" t="s">
        <v>63</v>
      </c>
      <c r="B36" s="172"/>
      <c r="C36" s="172"/>
      <c r="D36" s="146"/>
      <c r="E36" s="146"/>
      <c r="F36" s="158"/>
      <c r="G36" s="146"/>
      <c r="H36" s="162"/>
    </row>
    <row r="37" spans="1:8" x14ac:dyDescent="0.25">
      <c r="A37" s="145" t="s">
        <v>65</v>
      </c>
      <c r="B37" s="172"/>
      <c r="C37" s="172"/>
      <c r="D37" s="146"/>
      <c r="E37" s="146"/>
      <c r="F37" s="158"/>
      <c r="G37" s="146"/>
      <c r="H37" s="162"/>
    </row>
    <row r="38" spans="1:8" x14ac:dyDescent="0.25">
      <c r="A38" s="145" t="s">
        <v>66</v>
      </c>
      <c r="B38" s="172"/>
      <c r="C38" s="172"/>
      <c r="D38" s="146"/>
      <c r="E38" s="146"/>
      <c r="F38" s="158"/>
      <c r="G38" s="146"/>
      <c r="H38" s="162"/>
    </row>
    <row r="39" spans="1:8" x14ac:dyDescent="0.25">
      <c r="A39" s="179" t="s">
        <v>17</v>
      </c>
      <c r="B39" s="180">
        <f>B40+B49</f>
        <v>1262219</v>
      </c>
      <c r="C39" s="180">
        <f t="shared" ref="C39:H39" si="9">C40+C49</f>
        <v>1371477</v>
      </c>
      <c r="D39" s="180">
        <f t="shared" si="9"/>
        <v>1439133</v>
      </c>
      <c r="E39" s="180">
        <f t="shared" si="9"/>
        <v>1491084</v>
      </c>
      <c r="F39" s="180">
        <f t="shared" si="9"/>
        <v>1489039</v>
      </c>
      <c r="G39" s="180">
        <f t="shared" si="9"/>
        <v>1547954</v>
      </c>
      <c r="H39" s="180">
        <f t="shared" si="9"/>
        <v>1602289</v>
      </c>
    </row>
    <row r="40" spans="1:8" x14ac:dyDescent="0.25">
      <c r="A40" s="145" t="s">
        <v>18</v>
      </c>
      <c r="B40" s="172">
        <v>68345</v>
      </c>
      <c r="C40" s="172">
        <v>76085</v>
      </c>
      <c r="D40" s="146">
        <v>50000</v>
      </c>
      <c r="E40" s="146">
        <v>50000</v>
      </c>
      <c r="F40" s="146">
        <v>50000</v>
      </c>
      <c r="G40" s="146">
        <v>50000</v>
      </c>
      <c r="H40" s="146">
        <v>50000</v>
      </c>
    </row>
    <row r="41" spans="1:8" x14ac:dyDescent="0.25">
      <c r="A41" s="203" t="s">
        <v>59</v>
      </c>
      <c r="B41" s="204">
        <f>SUM(B42:B48)</f>
        <v>70</v>
      </c>
      <c r="C41" s="204">
        <f t="shared" ref="C41:H41" si="10">SUM(C42:C48)</f>
        <v>70</v>
      </c>
      <c r="D41" s="204">
        <f t="shared" si="10"/>
        <v>70</v>
      </c>
      <c r="E41" s="204">
        <f t="shared" si="10"/>
        <v>70</v>
      </c>
      <c r="F41" s="204">
        <f t="shared" si="10"/>
        <v>70</v>
      </c>
      <c r="G41" s="204">
        <f t="shared" si="10"/>
        <v>70</v>
      </c>
      <c r="H41" s="208">
        <f t="shared" si="10"/>
        <v>70</v>
      </c>
    </row>
    <row r="42" spans="1:8" x14ac:dyDescent="0.25">
      <c r="A42" s="145" t="s">
        <v>60</v>
      </c>
      <c r="B42" s="211" t="s">
        <v>67</v>
      </c>
      <c r="C42" s="211" t="s">
        <v>67</v>
      </c>
      <c r="D42" s="211" t="s">
        <v>67</v>
      </c>
      <c r="E42" s="211" t="s">
        <v>67</v>
      </c>
      <c r="F42" s="211" t="s">
        <v>67</v>
      </c>
      <c r="G42" s="211" t="s">
        <v>67</v>
      </c>
      <c r="H42" s="212" t="s">
        <v>67</v>
      </c>
    </row>
    <row r="43" spans="1:8" x14ac:dyDescent="0.25">
      <c r="A43" s="145" t="s">
        <v>61</v>
      </c>
      <c r="B43" s="172"/>
      <c r="C43" s="172"/>
      <c r="D43" s="146"/>
      <c r="E43" s="146"/>
      <c r="F43" s="158"/>
      <c r="G43" s="146"/>
      <c r="H43" s="162"/>
    </row>
    <row r="44" spans="1:8" x14ac:dyDescent="0.25">
      <c r="A44" s="145" t="s">
        <v>64</v>
      </c>
      <c r="B44" s="172"/>
      <c r="C44" s="172"/>
      <c r="D44" s="146"/>
      <c r="E44" s="146"/>
      <c r="F44" s="158"/>
      <c r="G44" s="146"/>
      <c r="H44" s="162"/>
    </row>
    <row r="45" spans="1:8" x14ac:dyDescent="0.25">
      <c r="A45" s="145" t="s">
        <v>62</v>
      </c>
      <c r="B45" s="172">
        <v>70</v>
      </c>
      <c r="C45" s="172">
        <v>70</v>
      </c>
      <c r="D45" s="146">
        <f>C45</f>
        <v>70</v>
      </c>
      <c r="E45" s="146">
        <f>D45</f>
        <v>70</v>
      </c>
      <c r="F45" s="158">
        <f>E45</f>
        <v>70</v>
      </c>
      <c r="G45" s="146">
        <f>F45</f>
        <v>70</v>
      </c>
      <c r="H45" s="162">
        <f>G45</f>
        <v>70</v>
      </c>
    </row>
    <row r="46" spans="1:8" x14ac:dyDescent="0.25">
      <c r="A46" s="145" t="s">
        <v>63</v>
      </c>
      <c r="B46" s="172"/>
      <c r="C46" s="172"/>
      <c r="D46" s="146"/>
      <c r="E46" s="146"/>
      <c r="F46" s="158"/>
      <c r="G46" s="146"/>
      <c r="H46" s="162"/>
    </row>
    <row r="47" spans="1:8" x14ac:dyDescent="0.25">
      <c r="A47" s="145" t="s">
        <v>65</v>
      </c>
      <c r="B47" s="172"/>
      <c r="C47" s="172"/>
      <c r="D47" s="146"/>
      <c r="E47" s="146"/>
      <c r="F47" s="158"/>
      <c r="G47" s="146"/>
      <c r="H47" s="162"/>
    </row>
    <row r="48" spans="1:8" x14ac:dyDescent="0.25">
      <c r="A48" s="145" t="s">
        <v>66</v>
      </c>
      <c r="B48" s="172"/>
      <c r="C48" s="172"/>
      <c r="D48" s="146"/>
      <c r="E48" s="146"/>
      <c r="F48" s="158"/>
      <c r="G48" s="146"/>
      <c r="H48" s="162"/>
    </row>
    <row r="49" spans="1:8" x14ac:dyDescent="0.25">
      <c r="A49" s="199" t="s">
        <v>19</v>
      </c>
      <c r="B49" s="132">
        <f t="shared" ref="B49" si="11">B50+B53+B65</f>
        <v>1193874</v>
      </c>
      <c r="C49" s="132">
        <f>C50+C52+C53+C55+C65</f>
        <v>1295392</v>
      </c>
      <c r="D49" s="132">
        <f t="shared" ref="D49:H49" si="12">D50+D52+D53+D55+D65</f>
        <v>1389133</v>
      </c>
      <c r="E49" s="132">
        <f t="shared" si="12"/>
        <v>1441084</v>
      </c>
      <c r="F49" s="132">
        <f t="shared" si="12"/>
        <v>1439039</v>
      </c>
      <c r="G49" s="132">
        <f t="shared" si="12"/>
        <v>1497954</v>
      </c>
      <c r="H49" s="132">
        <f t="shared" si="12"/>
        <v>1552289</v>
      </c>
    </row>
    <row r="50" spans="1:8" x14ac:dyDescent="0.25">
      <c r="A50" s="145" t="s">
        <v>20</v>
      </c>
      <c r="B50" s="172">
        <v>745146</v>
      </c>
      <c r="C50" s="172">
        <v>837670</v>
      </c>
      <c r="D50" s="228">
        <v>871177</v>
      </c>
      <c r="E50" s="228">
        <v>906024</v>
      </c>
      <c r="F50" s="230">
        <v>942265</v>
      </c>
      <c r="G50" s="146">
        <v>984667</v>
      </c>
      <c r="H50" s="162">
        <v>1024053</v>
      </c>
    </row>
    <row r="51" spans="1:8" x14ac:dyDescent="0.25">
      <c r="A51" s="145"/>
      <c r="B51" s="172"/>
      <c r="C51" s="238">
        <f>C50/B50-1</f>
        <v>0.12416895480885626</v>
      </c>
      <c r="D51" s="236">
        <f t="shared" ref="D51:H51" si="13">D50/C50-1</f>
        <v>4.0000238757506024E-2</v>
      </c>
      <c r="E51" s="236">
        <f t="shared" si="13"/>
        <v>3.9999908170211151E-2</v>
      </c>
      <c r="F51" s="236">
        <f t="shared" si="13"/>
        <v>4.0000044148940761E-2</v>
      </c>
      <c r="G51" s="236">
        <f t="shared" si="13"/>
        <v>4.5000079595442832E-2</v>
      </c>
      <c r="H51" s="236">
        <f t="shared" si="13"/>
        <v>3.9999309411201889E-2</v>
      </c>
    </row>
    <row r="52" spans="1:8" x14ac:dyDescent="0.25">
      <c r="A52" s="239" t="s">
        <v>92</v>
      </c>
      <c r="B52" s="240"/>
      <c r="C52" s="244"/>
      <c r="D52" s="246">
        <v>50000</v>
      </c>
      <c r="E52" s="246">
        <v>53492</v>
      </c>
      <c r="F52" s="246"/>
      <c r="G52" s="246"/>
      <c r="H52" s="247"/>
    </row>
    <row r="53" spans="1:8" x14ac:dyDescent="0.25">
      <c r="A53" s="145" t="s">
        <v>21</v>
      </c>
      <c r="B53" s="172">
        <v>393133</v>
      </c>
      <c r="C53" s="172">
        <v>442722</v>
      </c>
      <c r="D53" s="228">
        <v>456003</v>
      </c>
      <c r="E53" s="228">
        <v>469683</v>
      </c>
      <c r="F53" s="230">
        <v>483774</v>
      </c>
      <c r="G53" s="146">
        <v>498287</v>
      </c>
      <c r="H53" s="162">
        <v>513236</v>
      </c>
    </row>
    <row r="54" spans="1:8" x14ac:dyDescent="0.25">
      <c r="A54" s="145"/>
      <c r="B54" s="172"/>
      <c r="C54" s="238">
        <f>C53/B53-1</f>
        <v>0.12613797366285717</v>
      </c>
      <c r="D54" s="236">
        <f t="shared" ref="D54:H54" si="14">D53/C53-1</f>
        <v>2.9998509222491698E-2</v>
      </c>
      <c r="E54" s="236">
        <f t="shared" si="14"/>
        <v>2.9999802632877381E-2</v>
      </c>
      <c r="F54" s="236">
        <f t="shared" si="14"/>
        <v>3.00010858387465E-2</v>
      </c>
      <c r="G54" s="236">
        <f t="shared" si="14"/>
        <v>2.9999545242199943E-2</v>
      </c>
      <c r="H54" s="236">
        <f t="shared" si="14"/>
        <v>3.0000782681466776E-2</v>
      </c>
    </row>
    <row r="55" spans="1:8" x14ac:dyDescent="0.25">
      <c r="A55" s="239" t="s">
        <v>93</v>
      </c>
      <c r="B55" s="240"/>
      <c r="C55" s="244"/>
      <c r="D55" s="246">
        <v>1953</v>
      </c>
      <c r="E55" s="246">
        <v>1885</v>
      </c>
      <c r="F55" s="246"/>
      <c r="G55" s="246"/>
      <c r="H55" s="246"/>
    </row>
    <row r="56" spans="1:8" x14ac:dyDescent="0.25">
      <c r="A56" s="203" t="s">
        <v>59</v>
      </c>
      <c r="B56" s="204">
        <f>SUM(B57:B63)</f>
        <v>52345</v>
      </c>
      <c r="C56" s="204">
        <f t="shared" ref="C56:H56" si="15">SUM(C57:C63)</f>
        <v>57544</v>
      </c>
      <c r="D56" s="204">
        <f t="shared" si="15"/>
        <v>53700</v>
      </c>
      <c r="E56" s="204">
        <f t="shared" si="15"/>
        <v>53700</v>
      </c>
      <c r="F56" s="204">
        <f t="shared" si="15"/>
        <v>53700</v>
      </c>
      <c r="G56" s="204">
        <f t="shared" si="15"/>
        <v>53700</v>
      </c>
      <c r="H56" s="208">
        <f t="shared" si="15"/>
        <v>53700</v>
      </c>
    </row>
    <row r="57" spans="1:8" x14ac:dyDescent="0.25">
      <c r="A57" s="145" t="s">
        <v>60</v>
      </c>
      <c r="B57" s="211" t="s">
        <v>67</v>
      </c>
      <c r="C57" s="211" t="s">
        <v>67</v>
      </c>
      <c r="D57" s="211" t="s">
        <v>67</v>
      </c>
      <c r="E57" s="211" t="s">
        <v>67</v>
      </c>
      <c r="F57" s="211" t="s">
        <v>67</v>
      </c>
      <c r="G57" s="211" t="s">
        <v>67</v>
      </c>
      <c r="H57" s="212" t="s">
        <v>67</v>
      </c>
    </row>
    <row r="58" spans="1:8" x14ac:dyDescent="0.25">
      <c r="A58" s="145" t="s">
        <v>61</v>
      </c>
      <c r="B58" s="172"/>
      <c r="C58" s="172"/>
      <c r="D58" s="146"/>
      <c r="E58" s="146"/>
      <c r="F58" s="158"/>
      <c r="G58" s="146"/>
      <c r="H58" s="162"/>
    </row>
    <row r="59" spans="1:8" x14ac:dyDescent="0.25">
      <c r="A59" s="145" t="s">
        <v>64</v>
      </c>
      <c r="B59" s="172"/>
      <c r="C59" s="172"/>
      <c r="D59" s="146"/>
      <c r="E59" s="146"/>
      <c r="F59" s="158"/>
      <c r="G59" s="146"/>
      <c r="H59" s="162"/>
    </row>
    <row r="60" spans="1:8" x14ac:dyDescent="0.25">
      <c r="A60" s="145" t="s">
        <v>62</v>
      </c>
      <c r="B60" s="172">
        <v>48553</v>
      </c>
      <c r="C60" s="172">
        <v>53700</v>
      </c>
      <c r="D60" s="146">
        <f>C60</f>
        <v>53700</v>
      </c>
      <c r="E60" s="146">
        <f>D60</f>
        <v>53700</v>
      </c>
      <c r="F60" s="158">
        <f>E60</f>
        <v>53700</v>
      </c>
      <c r="G60" s="146">
        <f>F60</f>
        <v>53700</v>
      </c>
      <c r="H60" s="162">
        <f>G60</f>
        <v>53700</v>
      </c>
    </row>
    <row r="61" spans="1:8" x14ac:dyDescent="0.25">
      <c r="A61" s="145" t="s">
        <v>63</v>
      </c>
      <c r="B61" s="172">
        <v>1092</v>
      </c>
      <c r="C61" s="172">
        <v>1000</v>
      </c>
      <c r="D61" s="146"/>
      <c r="E61" s="146"/>
      <c r="F61" s="158"/>
      <c r="G61" s="146"/>
      <c r="H61" s="162"/>
    </row>
    <row r="62" spans="1:8" x14ac:dyDescent="0.25">
      <c r="A62" s="145" t="s">
        <v>65</v>
      </c>
      <c r="B62" s="172">
        <v>2700</v>
      </c>
      <c r="C62" s="172">
        <v>2844</v>
      </c>
      <c r="D62" s="146"/>
      <c r="E62" s="146"/>
      <c r="F62" s="158"/>
      <c r="G62" s="146"/>
      <c r="H62" s="162"/>
    </row>
    <row r="63" spans="1:8" x14ac:dyDescent="0.25">
      <c r="A63" s="145" t="s">
        <v>66</v>
      </c>
      <c r="B63" s="172"/>
      <c r="C63" s="172"/>
      <c r="D63" s="146"/>
      <c r="E63" s="146"/>
      <c r="F63" s="158"/>
      <c r="G63" s="146"/>
      <c r="H63" s="162"/>
    </row>
    <row r="64" spans="1:8" x14ac:dyDescent="0.25">
      <c r="A64" s="147" t="s">
        <v>22</v>
      </c>
      <c r="B64" s="143">
        <v>7630</v>
      </c>
      <c r="C64" s="143">
        <v>7232</v>
      </c>
      <c r="D64" s="148">
        <v>7290</v>
      </c>
      <c r="E64" s="148">
        <v>7351</v>
      </c>
      <c r="F64" s="159">
        <v>7411</v>
      </c>
      <c r="G64" s="148">
        <v>3444</v>
      </c>
      <c r="H64" s="163">
        <v>3444</v>
      </c>
    </row>
    <row r="65" spans="1:8" x14ac:dyDescent="0.25">
      <c r="A65" s="145" t="s">
        <v>23</v>
      </c>
      <c r="B65" s="172">
        <v>55595</v>
      </c>
      <c r="C65" s="172">
        <v>15000</v>
      </c>
      <c r="D65" s="146">
        <v>10000</v>
      </c>
      <c r="E65" s="146">
        <v>10000</v>
      </c>
      <c r="F65" s="158">
        <v>13000</v>
      </c>
      <c r="G65" s="146">
        <v>15000</v>
      </c>
      <c r="H65" s="162">
        <v>15000</v>
      </c>
    </row>
    <row r="66" spans="1:8" x14ac:dyDescent="0.25">
      <c r="A66" s="203" t="s">
        <v>59</v>
      </c>
      <c r="B66" s="204">
        <f>SUM(B67:B73)</f>
        <v>0</v>
      </c>
      <c r="C66" s="204">
        <f t="shared" ref="C66:H66" si="16">SUM(C67:C73)</f>
        <v>0</v>
      </c>
      <c r="D66" s="204">
        <f t="shared" si="16"/>
        <v>0</v>
      </c>
      <c r="E66" s="204">
        <f t="shared" si="16"/>
        <v>0</v>
      </c>
      <c r="F66" s="204">
        <f t="shared" si="16"/>
        <v>0</v>
      </c>
      <c r="G66" s="204">
        <f t="shared" si="16"/>
        <v>0</v>
      </c>
      <c r="H66" s="208">
        <f t="shared" si="16"/>
        <v>0</v>
      </c>
    </row>
    <row r="67" spans="1:8" x14ac:dyDescent="0.25">
      <c r="A67" s="145" t="s">
        <v>60</v>
      </c>
      <c r="B67" s="211" t="s">
        <v>67</v>
      </c>
      <c r="C67" s="211" t="s">
        <v>67</v>
      </c>
      <c r="D67" s="211" t="s">
        <v>67</v>
      </c>
      <c r="E67" s="211" t="s">
        <v>67</v>
      </c>
      <c r="F67" s="211" t="s">
        <v>67</v>
      </c>
      <c r="G67" s="211" t="s">
        <v>67</v>
      </c>
      <c r="H67" s="212" t="s">
        <v>67</v>
      </c>
    </row>
    <row r="68" spans="1:8" x14ac:dyDescent="0.25">
      <c r="A68" s="145" t="s">
        <v>61</v>
      </c>
      <c r="B68" s="172"/>
      <c r="C68" s="172"/>
      <c r="D68" s="146"/>
      <c r="E68" s="146"/>
      <c r="F68" s="158"/>
      <c r="G68" s="146"/>
      <c r="H68" s="162"/>
    </row>
    <row r="69" spans="1:8" x14ac:dyDescent="0.25">
      <c r="A69" s="145" t="s">
        <v>64</v>
      </c>
      <c r="B69" s="172"/>
      <c r="C69" s="172"/>
      <c r="D69" s="146"/>
      <c r="E69" s="146"/>
      <c r="F69" s="158"/>
      <c r="G69" s="146"/>
      <c r="H69" s="162"/>
    </row>
    <row r="70" spans="1:8" x14ac:dyDescent="0.25">
      <c r="A70" s="145" t="s">
        <v>62</v>
      </c>
      <c r="B70" s="172"/>
      <c r="C70" s="172"/>
      <c r="D70" s="146"/>
      <c r="E70" s="146"/>
      <c r="F70" s="158"/>
      <c r="G70" s="146"/>
      <c r="H70" s="162"/>
    </row>
    <row r="71" spans="1:8" x14ac:dyDescent="0.25">
      <c r="A71" s="145" t="s">
        <v>63</v>
      </c>
      <c r="B71" s="172"/>
      <c r="C71" s="172"/>
      <c r="D71" s="146"/>
      <c r="E71" s="146"/>
      <c r="F71" s="158"/>
      <c r="G71" s="146"/>
      <c r="H71" s="162"/>
    </row>
    <row r="72" spans="1:8" x14ac:dyDescent="0.25">
      <c r="A72" s="145" t="s">
        <v>65</v>
      </c>
      <c r="B72" s="172"/>
      <c r="C72" s="172"/>
      <c r="D72" s="146"/>
      <c r="E72" s="146"/>
      <c r="F72" s="158"/>
      <c r="G72" s="146"/>
      <c r="H72" s="162"/>
    </row>
    <row r="73" spans="1:8" x14ac:dyDescent="0.25">
      <c r="A73" s="145" t="s">
        <v>66</v>
      </c>
      <c r="B73" s="172"/>
      <c r="C73" s="172"/>
      <c r="D73" s="146"/>
      <c r="E73" s="146"/>
      <c r="F73" s="158"/>
      <c r="G73" s="146"/>
      <c r="H73" s="162"/>
    </row>
    <row r="74" spans="1:8" x14ac:dyDescent="0.25">
      <c r="A74" s="176" t="s">
        <v>24</v>
      </c>
      <c r="B74" s="175">
        <f>B2-B39</f>
        <v>125627</v>
      </c>
      <c r="C74" s="175">
        <f t="shared" ref="C74:H74" si="17">C2-C39</f>
        <v>166064.0412587109</v>
      </c>
      <c r="D74" s="175">
        <f t="shared" si="17"/>
        <v>153298.06700000004</v>
      </c>
      <c r="E74" s="175">
        <f t="shared" si="17"/>
        <v>227943.05999944033</v>
      </c>
      <c r="F74" s="175">
        <f t="shared" si="17"/>
        <v>229463.06000002637</v>
      </c>
      <c r="G74" s="175">
        <f t="shared" si="17"/>
        <v>172903.06000000006</v>
      </c>
      <c r="H74" s="209">
        <f t="shared" si="17"/>
        <v>190484.06000035233</v>
      </c>
    </row>
    <row r="75" spans="1:8" x14ac:dyDescent="0.25">
      <c r="A75" s="181" t="s">
        <v>25</v>
      </c>
      <c r="B75" s="182">
        <f t="shared" ref="B75:H75" si="18">SUM(B76:B86)</f>
        <v>-145519.10999999999</v>
      </c>
      <c r="C75" s="182">
        <f t="shared" si="18"/>
        <v>-326277</v>
      </c>
      <c r="D75" s="182">
        <f t="shared" si="18"/>
        <v>-177835</v>
      </c>
      <c r="E75" s="182">
        <f t="shared" si="18"/>
        <v>-141130</v>
      </c>
      <c r="F75" s="182">
        <f t="shared" si="18"/>
        <v>-142388</v>
      </c>
      <c r="G75" s="182">
        <f t="shared" si="18"/>
        <v>-87270</v>
      </c>
      <c r="H75" s="210">
        <f t="shared" si="18"/>
        <v>-107270</v>
      </c>
    </row>
    <row r="76" spans="1:8" x14ac:dyDescent="0.25">
      <c r="A76" s="122" t="s">
        <v>26</v>
      </c>
      <c r="B76" s="172">
        <v>4960</v>
      </c>
      <c r="C76" s="172">
        <v>15000</v>
      </c>
      <c r="D76" s="172">
        <v>50000</v>
      </c>
      <c r="E76" s="172">
        <v>10000</v>
      </c>
      <c r="F76" s="172">
        <v>3000</v>
      </c>
      <c r="G76" s="172">
        <v>2000</v>
      </c>
      <c r="H76" s="214">
        <v>2000</v>
      </c>
    </row>
    <row r="77" spans="1:8" x14ac:dyDescent="0.25">
      <c r="A77" s="122" t="s">
        <v>27</v>
      </c>
      <c r="B77" s="172">
        <f>-23319.11-108557</f>
        <v>-131876.10999999999</v>
      </c>
      <c r="C77" s="172">
        <v>-253635</v>
      </c>
      <c r="D77" s="228">
        <v>-245000</v>
      </c>
      <c r="E77" s="228">
        <v>-425000</v>
      </c>
      <c r="F77" s="230">
        <v>-110000</v>
      </c>
      <c r="G77" s="146">
        <v>-280000</v>
      </c>
      <c r="H77" s="162">
        <v>-770000</v>
      </c>
    </row>
    <row r="78" spans="1:8" x14ac:dyDescent="0.25">
      <c r="A78" s="245" t="s">
        <v>94</v>
      </c>
      <c r="B78" s="240"/>
      <c r="C78" s="240"/>
      <c r="D78" s="248">
        <v>-14165</v>
      </c>
      <c r="E78" s="248">
        <v>-76860</v>
      </c>
      <c r="F78" s="249">
        <v>-66118</v>
      </c>
      <c r="G78" s="241"/>
      <c r="H78" s="243"/>
    </row>
    <row r="79" spans="1:8" x14ac:dyDescent="0.25">
      <c r="A79" s="123" t="s">
        <v>28</v>
      </c>
      <c r="B79" s="172">
        <v>14776</v>
      </c>
      <c r="C79" s="146"/>
      <c r="D79" s="228">
        <v>50000</v>
      </c>
      <c r="E79" s="228">
        <v>370000</v>
      </c>
      <c r="F79" s="230">
        <v>50000</v>
      </c>
      <c r="G79" s="146">
        <v>210000</v>
      </c>
      <c r="H79" s="162">
        <v>680000</v>
      </c>
    </row>
    <row r="80" spans="1:8" x14ac:dyDescent="0.25">
      <c r="A80" s="122" t="s">
        <v>29</v>
      </c>
      <c r="B80" s="172">
        <v>-29851</v>
      </c>
      <c r="C80" s="172">
        <v>-84042</v>
      </c>
      <c r="D80" s="146">
        <v>-13000</v>
      </c>
      <c r="E80" s="146">
        <v>-13000</v>
      </c>
      <c r="F80" s="158">
        <v>-13000</v>
      </c>
      <c r="G80" s="146">
        <v>-13000</v>
      </c>
      <c r="H80" s="162">
        <v>-13000</v>
      </c>
    </row>
    <row r="81" spans="1:9" x14ac:dyDescent="0.25">
      <c r="A81" s="125" t="s">
        <v>30</v>
      </c>
      <c r="B81" s="172"/>
      <c r="C81" s="172"/>
      <c r="D81" s="146"/>
      <c r="E81" s="146"/>
      <c r="F81" s="158"/>
      <c r="G81" s="146"/>
      <c r="H81" s="162"/>
    </row>
    <row r="82" spans="1:9" x14ac:dyDescent="0.25">
      <c r="A82" s="125" t="s">
        <v>31</v>
      </c>
      <c r="B82" s="172"/>
      <c r="C82" s="172"/>
      <c r="D82" s="146"/>
      <c r="E82" s="146"/>
      <c r="F82" s="158"/>
      <c r="G82" s="146"/>
      <c r="H82" s="162"/>
    </row>
    <row r="83" spans="1:9" x14ac:dyDescent="0.25">
      <c r="A83" s="124" t="s">
        <v>32</v>
      </c>
      <c r="B83" s="173"/>
      <c r="C83" s="173"/>
      <c r="D83" s="146"/>
      <c r="E83" s="146"/>
      <c r="F83" s="158"/>
      <c r="G83" s="146"/>
      <c r="H83" s="162"/>
    </row>
    <row r="84" spans="1:9" x14ac:dyDescent="0.25">
      <c r="A84" s="125" t="s">
        <v>33</v>
      </c>
      <c r="B84" s="172"/>
      <c r="C84" s="172"/>
      <c r="D84" s="149"/>
      <c r="E84" s="146"/>
      <c r="F84" s="158"/>
      <c r="G84" s="146"/>
      <c r="H84" s="162"/>
    </row>
    <row r="85" spans="1:9" x14ac:dyDescent="0.25">
      <c r="A85" s="134" t="s">
        <v>34</v>
      </c>
      <c r="B85" s="174">
        <v>13</v>
      </c>
      <c r="C85" s="174">
        <v>120</v>
      </c>
      <c r="D85" s="146">
        <v>50</v>
      </c>
      <c r="E85" s="146">
        <v>50</v>
      </c>
      <c r="F85" s="146">
        <v>50</v>
      </c>
      <c r="G85" s="146">
        <v>50</v>
      </c>
      <c r="H85" s="146">
        <v>50</v>
      </c>
    </row>
    <row r="86" spans="1:9" x14ac:dyDescent="0.25">
      <c r="A86" s="134" t="s">
        <v>35</v>
      </c>
      <c r="B86" s="172">
        <v>-3541</v>
      </c>
      <c r="C86" s="172">
        <v>-3720</v>
      </c>
      <c r="D86" s="229">
        <v>-5720</v>
      </c>
      <c r="E86" s="229">
        <v>-6320</v>
      </c>
      <c r="F86" s="231">
        <v>-6320</v>
      </c>
      <c r="G86" s="146">
        <v>-6320</v>
      </c>
      <c r="H86" s="162">
        <v>-6320</v>
      </c>
      <c r="I86" s="215" t="s">
        <v>81</v>
      </c>
    </row>
    <row r="87" spans="1:9" x14ac:dyDescent="0.25">
      <c r="A87" s="184" t="s">
        <v>36</v>
      </c>
      <c r="B87" s="175">
        <f t="shared" ref="B87:H87" si="19">B74+B75</f>
        <v>-19892.109999999986</v>
      </c>
      <c r="C87" s="175">
        <f t="shared" si="19"/>
        <v>-160212.9587412891</v>
      </c>
      <c r="D87" s="175">
        <f t="shared" si="19"/>
        <v>-24536.932999999961</v>
      </c>
      <c r="E87" s="175">
        <f t="shared" si="19"/>
        <v>86813.059999440331</v>
      </c>
      <c r="F87" s="175">
        <f t="shared" si="19"/>
        <v>87075.060000026366</v>
      </c>
      <c r="G87" s="175">
        <f t="shared" si="19"/>
        <v>85633.060000000056</v>
      </c>
      <c r="H87" s="209">
        <f t="shared" si="19"/>
        <v>83214.060000352329</v>
      </c>
    </row>
    <row r="88" spans="1:9" x14ac:dyDescent="0.25">
      <c r="A88" s="183" t="s">
        <v>37</v>
      </c>
      <c r="B88" s="182">
        <f>SUM(B89:B90)</f>
        <v>-51349</v>
      </c>
      <c r="C88" s="182">
        <f t="shared" ref="C88:H88" si="20">SUM(C89:C90)</f>
        <v>125212</v>
      </c>
      <c r="D88" s="182">
        <f t="shared" si="20"/>
        <v>25700</v>
      </c>
      <c r="E88" s="182">
        <f t="shared" si="20"/>
        <v>-84500</v>
      </c>
      <c r="F88" s="182">
        <f t="shared" si="20"/>
        <v>-84500</v>
      </c>
      <c r="G88" s="182">
        <f t="shared" si="20"/>
        <v>-84500</v>
      </c>
      <c r="H88" s="210">
        <f t="shared" si="20"/>
        <v>-84500</v>
      </c>
    </row>
    <row r="89" spans="1:9" x14ac:dyDescent="0.25">
      <c r="A89" s="150" t="s">
        <v>38</v>
      </c>
      <c r="B89" s="172"/>
      <c r="C89" s="172">
        <v>185000</v>
      </c>
      <c r="D89" s="146">
        <v>100000</v>
      </c>
      <c r="E89" s="146"/>
      <c r="F89" s="158"/>
      <c r="G89" s="146"/>
      <c r="H89" s="162"/>
    </row>
    <row r="90" spans="1:9" x14ac:dyDescent="0.25">
      <c r="A90" s="150" t="s">
        <v>39</v>
      </c>
      <c r="B90" s="172">
        <v>-51349</v>
      </c>
      <c r="C90" s="172">
        <v>-59788</v>
      </c>
      <c r="D90" s="228">
        <v>-74300</v>
      </c>
      <c r="E90" s="228">
        <v>-84500</v>
      </c>
      <c r="F90" s="228">
        <v>-84500</v>
      </c>
      <c r="G90" s="146">
        <v>-84500</v>
      </c>
      <c r="H90" s="162">
        <v>-84500</v>
      </c>
      <c r="I90" s="215" t="s">
        <v>81</v>
      </c>
    </row>
    <row r="91" spans="1:9" ht="26.25" x14ac:dyDescent="0.25">
      <c r="A91" s="186" t="s">
        <v>40</v>
      </c>
      <c r="B91" s="187">
        <v>-75832</v>
      </c>
      <c r="C91" s="187">
        <v>-35001</v>
      </c>
      <c r="D91" s="188">
        <v>1163</v>
      </c>
      <c r="E91" s="188">
        <v>2313</v>
      </c>
      <c r="F91" s="189">
        <v>2575</v>
      </c>
      <c r="G91" s="188">
        <v>1133</v>
      </c>
      <c r="H91" s="190">
        <v>-1286</v>
      </c>
    </row>
    <row r="92" spans="1:9" ht="39" x14ac:dyDescent="0.25">
      <c r="A92" s="185" t="s">
        <v>41</v>
      </c>
      <c r="B92" s="170">
        <f>-6656+1985+80</f>
        <v>-4591</v>
      </c>
      <c r="C92" s="170"/>
      <c r="D92" s="191"/>
      <c r="E92" s="191"/>
      <c r="F92" s="192"/>
      <c r="G92" s="191"/>
      <c r="H92" s="193"/>
    </row>
    <row r="93" spans="1:9" x14ac:dyDescent="0.25">
      <c r="A93" s="151"/>
      <c r="B93" s="160"/>
      <c r="C93" s="160"/>
      <c r="D93" s="152"/>
      <c r="E93" s="152"/>
      <c r="F93" s="160"/>
      <c r="G93" s="152"/>
      <c r="H93" s="164"/>
    </row>
    <row r="94" spans="1:9" x14ac:dyDescent="0.25">
      <c r="A94" s="194" t="s">
        <v>42</v>
      </c>
      <c r="B94" s="195">
        <v>35001</v>
      </c>
      <c r="C94" s="196">
        <v>0</v>
      </c>
      <c r="D94" s="196">
        <v>1163</v>
      </c>
      <c r="E94" s="196">
        <f>D94+E91</f>
        <v>3476</v>
      </c>
      <c r="F94" s="196">
        <f>E94+F91</f>
        <v>6051</v>
      </c>
      <c r="G94" s="196">
        <f>F94+G91</f>
        <v>7184</v>
      </c>
      <c r="H94" s="79">
        <f>G94+H91</f>
        <v>5898</v>
      </c>
    </row>
    <row r="95" spans="1:9" x14ac:dyDescent="0.25">
      <c r="A95" s="185" t="s">
        <v>43</v>
      </c>
      <c r="B95" s="197">
        <v>277355</v>
      </c>
      <c r="C95" s="191">
        <f>231392+C88+C96</f>
        <v>375358</v>
      </c>
      <c r="D95" s="191">
        <f>C95-C96+D88+D96</f>
        <v>395844</v>
      </c>
      <c r="E95" s="191">
        <f>D95-D96+E88+E96</f>
        <v>306030</v>
      </c>
      <c r="F95" s="192">
        <f>E95-E96+F88+F96</f>
        <v>215949</v>
      </c>
      <c r="G95" s="191">
        <f>F95-F96+G88+G96</f>
        <v>128804</v>
      </c>
      <c r="H95" s="193">
        <f>G95-G96+H88+H96</f>
        <v>44304</v>
      </c>
    </row>
    <row r="96" spans="1:9" x14ac:dyDescent="0.25">
      <c r="A96" s="153" t="s">
        <v>44</v>
      </c>
      <c r="B96" s="156">
        <f>25496+20467</f>
        <v>45963</v>
      </c>
      <c r="C96" s="156">
        <v>18754</v>
      </c>
      <c r="D96" s="156">
        <v>13540</v>
      </c>
      <c r="E96" s="156">
        <v>8226</v>
      </c>
      <c r="F96" s="156">
        <v>2645</v>
      </c>
      <c r="G96" s="169"/>
      <c r="H96" s="165"/>
    </row>
    <row r="97" spans="1:8" ht="23.25" x14ac:dyDescent="0.25">
      <c r="A97" s="153" t="s">
        <v>45</v>
      </c>
      <c r="B97" s="154">
        <v>0</v>
      </c>
      <c r="C97" s="154">
        <v>0</v>
      </c>
      <c r="D97" s="146"/>
      <c r="E97" s="146"/>
      <c r="F97" s="158"/>
      <c r="G97" s="146"/>
      <c r="H97" s="166"/>
    </row>
    <row r="98" spans="1:8" x14ac:dyDescent="0.25">
      <c r="A98" s="126" t="s">
        <v>46</v>
      </c>
      <c r="B98" s="132">
        <f>IF(B95-B94&lt;0,0,B95-B94)</f>
        <v>242354</v>
      </c>
      <c r="C98" s="132">
        <f>IF(C95-C94&lt;0,0,C95-C94)</f>
        <v>375358</v>
      </c>
      <c r="D98" s="132">
        <f t="shared" ref="D98:H98" si="21">IF(D95-D94&lt;0,0,D95-D94)</f>
        <v>394681</v>
      </c>
      <c r="E98" s="132">
        <f t="shared" si="21"/>
        <v>302554</v>
      </c>
      <c r="F98" s="132">
        <f t="shared" si="21"/>
        <v>209898</v>
      </c>
      <c r="G98" s="132">
        <f t="shared" si="21"/>
        <v>121620</v>
      </c>
      <c r="H98" s="131">
        <f t="shared" si="21"/>
        <v>38406</v>
      </c>
    </row>
    <row r="99" spans="1:8" x14ac:dyDescent="0.25">
      <c r="A99" s="126" t="s">
        <v>47</v>
      </c>
      <c r="B99" s="138">
        <f t="shared" ref="B99:H99" si="22">B98/B2</f>
        <v>0.17462600317326274</v>
      </c>
      <c r="C99" s="138">
        <f t="shared" si="22"/>
        <v>0.24412876790118881</v>
      </c>
      <c r="D99" s="138">
        <f t="shared" si="22"/>
        <v>0.24784809099683308</v>
      </c>
      <c r="E99" s="138">
        <f t="shared" si="22"/>
        <v>0.17600304674674436</v>
      </c>
      <c r="F99" s="138">
        <f t="shared" si="22"/>
        <v>0.1221400921684067</v>
      </c>
      <c r="G99" s="138">
        <f t="shared" si="22"/>
        <v>7.0674086085918145E-2</v>
      </c>
      <c r="H99" s="139">
        <f t="shared" si="22"/>
        <v>2.1422678004762327E-2</v>
      </c>
    </row>
    <row r="100" spans="1:8" x14ac:dyDescent="0.25">
      <c r="A100" s="126" t="s">
        <v>48</v>
      </c>
      <c r="B100" s="132">
        <f t="shared" ref="B100:H100" si="23">IF((B74+B64)*6&gt;B2,B2+B97,IF((B74+D97)*6&lt;0.6*B2,0.6*B2+B97,(B74+B64)*6+B97))</f>
        <v>832707.6</v>
      </c>
      <c r="C100" s="132">
        <f t="shared" si="23"/>
        <v>1039776.2475522654</v>
      </c>
      <c r="D100" s="132">
        <f t="shared" si="23"/>
        <v>955458.64020000002</v>
      </c>
      <c r="E100" s="132">
        <f t="shared" si="23"/>
        <v>1411764.359996642</v>
      </c>
      <c r="F100" s="132">
        <f t="shared" si="23"/>
        <v>1421244.3600001582</v>
      </c>
      <c r="G100" s="132">
        <f t="shared" si="23"/>
        <v>1058082.3600000003</v>
      </c>
      <c r="H100" s="131">
        <f t="shared" si="23"/>
        <v>1163568.360002114</v>
      </c>
    </row>
    <row r="101" spans="1:8" x14ac:dyDescent="0.25">
      <c r="A101" s="126" t="s">
        <v>49</v>
      </c>
      <c r="B101" s="138"/>
      <c r="C101" s="139"/>
      <c r="D101" s="139"/>
      <c r="E101" s="139">
        <f>E100/E2</f>
        <v>0.82125778752842993</v>
      </c>
      <c r="F101" s="139">
        <f>F100/F2</f>
        <v>0.82702511278929536</v>
      </c>
      <c r="G101" s="139">
        <f>G100/G2</f>
        <v>0.61485778487610143</v>
      </c>
      <c r="H101" s="167" t="e">
        <v>#DIV/0!</v>
      </c>
    </row>
    <row r="102" spans="1:8" x14ac:dyDescent="0.25">
      <c r="A102" s="126" t="s">
        <v>50</v>
      </c>
      <c r="B102" s="131"/>
      <c r="C102" s="131"/>
      <c r="D102" s="131"/>
      <c r="E102" s="131">
        <f>E100-E98</f>
        <v>1109210.359996642</v>
      </c>
      <c r="F102" s="131">
        <f t="shared" ref="F102:H102" si="24">F100-F98</f>
        <v>1211346.3600001582</v>
      </c>
      <c r="G102" s="131">
        <f t="shared" si="24"/>
        <v>936462.36000000034</v>
      </c>
      <c r="H102" s="131">
        <f t="shared" si="24"/>
        <v>1125162.360002114</v>
      </c>
    </row>
    <row r="103" spans="1:8" x14ac:dyDescent="0.25">
      <c r="A103" s="127"/>
      <c r="B103" s="130"/>
      <c r="C103" s="155"/>
      <c r="D103" s="155"/>
      <c r="E103" s="155"/>
      <c r="F103" s="161"/>
      <c r="G103" s="155"/>
      <c r="H103" s="168"/>
    </row>
    <row r="104" spans="1:8" ht="15.75" thickBot="1" x14ac:dyDescent="0.3">
      <c r="A104" s="136" t="s">
        <v>51</v>
      </c>
      <c r="B104" s="137">
        <f>B87+B88-B91+B92</f>
        <v>-0.10999999998603016</v>
      </c>
      <c r="C104" s="137">
        <f>C87+C88-C91+C92</f>
        <v>4.1258710902184248E-2</v>
      </c>
      <c r="D104" s="137">
        <f>D87+D88-D91+D92</f>
        <v>6.7000000039115548E-2</v>
      </c>
      <c r="E104" s="137">
        <f t="shared" ref="E104:H104" si="25">E87+E88-E91+E92</f>
        <v>5.9999440331012011E-2</v>
      </c>
      <c r="F104" s="137">
        <f t="shared" si="25"/>
        <v>6.0000026365742087E-2</v>
      </c>
      <c r="G104" s="137">
        <f t="shared" si="25"/>
        <v>6.0000000055879354E-2</v>
      </c>
      <c r="H104" s="137">
        <f t="shared" si="25"/>
        <v>6.0000352328643203E-2</v>
      </c>
    </row>
    <row r="105" spans="1:8" x14ac:dyDescent="0.25">
      <c r="A105" s="128"/>
      <c r="B105" s="129"/>
      <c r="C105" s="129"/>
      <c r="D105" s="129"/>
      <c r="E105" s="129"/>
      <c r="F105" s="129"/>
      <c r="G105" s="129"/>
      <c r="H105" s="129"/>
    </row>
    <row r="106" spans="1:8" x14ac:dyDescent="0.25">
      <c r="A106" s="135" t="s">
        <v>52</v>
      </c>
      <c r="B106" s="140" t="s">
        <v>53</v>
      </c>
      <c r="C106" s="141">
        <f>C2/B2-1</f>
        <v>0.10786142068983939</v>
      </c>
      <c r="D106" s="141">
        <f t="shared" ref="D106:H106" si="26">D2/C2-1</f>
        <v>3.5699876795713514E-2</v>
      </c>
      <c r="E106" s="141">
        <f t="shared" si="26"/>
        <v>7.9498570219391773E-2</v>
      </c>
      <c r="F106" s="141">
        <f t="shared" si="26"/>
        <v>-3.0540531422129646E-4</v>
      </c>
      <c r="G106" s="141">
        <f t="shared" si="26"/>
        <v>1.3703795036321686E-3</v>
      </c>
      <c r="H106" s="141">
        <f t="shared" si="26"/>
        <v>4.1790803938330789E-2</v>
      </c>
    </row>
    <row r="107" spans="1:8" x14ac:dyDescent="0.25">
      <c r="A107" s="135" t="s">
        <v>54</v>
      </c>
      <c r="B107" s="140" t="s">
        <v>53</v>
      </c>
      <c r="C107" s="141">
        <f>C39/B39-1</f>
        <v>8.6560256183752626E-2</v>
      </c>
      <c r="D107" s="141">
        <f t="shared" ref="D107:H107" si="27">D39/C39-1</f>
        <v>4.9330758007607889E-2</v>
      </c>
      <c r="E107" s="141">
        <f t="shared" si="27"/>
        <v>3.6098817829901764E-2</v>
      </c>
      <c r="F107" s="141">
        <f t="shared" si="27"/>
        <v>-1.3714854428054091E-3</v>
      </c>
      <c r="G107" s="141">
        <f t="shared" si="27"/>
        <v>3.9565787061319524E-2</v>
      </c>
      <c r="H107" s="141">
        <f t="shared" si="27"/>
        <v>3.5101172257056668E-2</v>
      </c>
    </row>
    <row r="108" spans="1:8" x14ac:dyDescent="0.25">
      <c r="A108" s="135" t="s">
        <v>55</v>
      </c>
      <c r="B108" s="142">
        <f>B2/B39</f>
        <v>1.0995286871771064</v>
      </c>
      <c r="C108" s="142">
        <f t="shared" ref="C108:H108" si="28">C2/C39</f>
        <v>1.1210840876359653</v>
      </c>
      <c r="D108" s="142">
        <f t="shared" si="28"/>
        <v>1.1065211255665739</v>
      </c>
      <c r="E108" s="142">
        <f t="shared" si="28"/>
        <v>1.1528707034609991</v>
      </c>
      <c r="F108" s="142">
        <f t="shared" si="28"/>
        <v>1.1541014439514521</v>
      </c>
      <c r="G108" s="142">
        <f t="shared" si="28"/>
        <v>1.1116978023894768</v>
      </c>
      <c r="H108" s="142">
        <f t="shared" si="28"/>
        <v>1.1188824612790529</v>
      </c>
    </row>
    <row r="110" spans="1:8" x14ac:dyDescent="0.25">
      <c r="A110" s="198" t="s">
        <v>57</v>
      </c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110"/>
  <sheetViews>
    <sheetView workbookViewId="0">
      <pane xSplit="1" ySplit="1" topLeftCell="B48" activePane="bottomRight" state="frozen"/>
      <selection pane="topRight" activeCell="B1" sqref="B1"/>
      <selection pane="bottomLeft" activeCell="A2" sqref="A2"/>
      <selection pane="bottomRight" activeCell="F49" sqref="F49"/>
    </sheetView>
  </sheetViews>
  <sheetFormatPr defaultRowHeight="15" x14ac:dyDescent="0.25"/>
  <cols>
    <col min="1" max="1" width="45.7109375" style="121" customWidth="1"/>
    <col min="2" max="2" width="14.28515625" style="121" customWidth="1"/>
    <col min="3" max="4" width="14" style="121" customWidth="1"/>
    <col min="5" max="5" width="14.5703125" style="121" customWidth="1"/>
    <col min="6" max="6" width="13.7109375" style="121" customWidth="1"/>
    <col min="7" max="7" width="18.7109375" style="121" customWidth="1"/>
    <col min="8" max="8" width="14.85546875" style="121" customWidth="1"/>
    <col min="9" max="16384" width="9.140625" style="121"/>
  </cols>
  <sheetData>
    <row r="1" spans="1:8" ht="37.5" customHeight="1" thickBot="1" x14ac:dyDescent="0.3">
      <c r="A1" s="133" t="s">
        <v>0</v>
      </c>
      <c r="B1" s="144" t="s">
        <v>85</v>
      </c>
      <c r="C1" s="144" t="s">
        <v>1</v>
      </c>
      <c r="D1" s="144" t="s">
        <v>2</v>
      </c>
      <c r="E1" s="144" t="s">
        <v>3</v>
      </c>
      <c r="F1" s="37" t="s">
        <v>4</v>
      </c>
      <c r="G1" s="144" t="s">
        <v>5</v>
      </c>
      <c r="H1" s="42" t="s">
        <v>56</v>
      </c>
    </row>
    <row r="2" spans="1:8" x14ac:dyDescent="0.25">
      <c r="A2" s="177" t="s">
        <v>6</v>
      </c>
      <c r="B2" s="178">
        <f>B3+B8+B17+B30</f>
        <v>5708067</v>
      </c>
      <c r="C2" s="178">
        <f t="shared" ref="C2:H2" si="0">C3+C8+C17+C30</f>
        <v>6006475.0377191696</v>
      </c>
      <c r="D2" s="178">
        <f t="shared" si="0"/>
        <v>6184512.0499999998</v>
      </c>
      <c r="E2" s="178">
        <f t="shared" si="0"/>
        <v>6447122.0499999998</v>
      </c>
      <c r="F2" s="178">
        <f t="shared" si="0"/>
        <v>6533217.0499999998</v>
      </c>
      <c r="G2" s="178">
        <f t="shared" si="0"/>
        <v>6628240.2999999998</v>
      </c>
      <c r="H2" s="206">
        <f t="shared" si="0"/>
        <v>6825152.3125</v>
      </c>
    </row>
    <row r="3" spans="1:8" x14ac:dyDescent="0.25">
      <c r="A3" s="199" t="s">
        <v>7</v>
      </c>
      <c r="B3" s="131">
        <f>SUM(B4:B7)</f>
        <v>3261492</v>
      </c>
      <c r="C3" s="131">
        <f t="shared" ref="C3:H3" si="1">SUM(C4:C7)</f>
        <v>3380000.0377191701</v>
      </c>
      <c r="D3" s="131">
        <f t="shared" si="1"/>
        <v>3542000.05</v>
      </c>
      <c r="E3" s="131">
        <f t="shared" si="1"/>
        <v>3712100.05</v>
      </c>
      <c r="F3" s="131">
        <f t="shared" si="1"/>
        <v>3890705.05</v>
      </c>
      <c r="G3" s="131">
        <f t="shared" si="1"/>
        <v>4078240.3</v>
      </c>
      <c r="H3" s="207">
        <f t="shared" si="1"/>
        <v>4275152.3125</v>
      </c>
    </row>
    <row r="4" spans="1:8" x14ac:dyDescent="0.25">
      <c r="A4" s="145" t="s">
        <v>8</v>
      </c>
      <c r="B4" s="171">
        <v>3122232</v>
      </c>
      <c r="C4" s="171">
        <v>3240000</v>
      </c>
      <c r="D4" s="146">
        <f>C4*1.05</f>
        <v>3402000</v>
      </c>
      <c r="E4" s="146">
        <f t="shared" ref="E4:H4" si="2">D4*1.05</f>
        <v>3572100</v>
      </c>
      <c r="F4" s="146">
        <f t="shared" si="2"/>
        <v>3750705</v>
      </c>
      <c r="G4" s="146">
        <f t="shared" si="2"/>
        <v>3938240.25</v>
      </c>
      <c r="H4" s="216">
        <f t="shared" si="2"/>
        <v>4135152.2625000002</v>
      </c>
    </row>
    <row r="5" spans="1:8" x14ac:dyDescent="0.25">
      <c r="A5" s="145"/>
      <c r="B5" s="171"/>
      <c r="C5" s="236">
        <f>C4/B4-1</f>
        <v>3.7719170132136215E-2</v>
      </c>
      <c r="D5" s="236">
        <f t="shared" ref="D5:H5" si="3">D4/C4-1</f>
        <v>5.0000000000000044E-2</v>
      </c>
      <c r="E5" s="236">
        <f t="shared" si="3"/>
        <v>5.0000000000000044E-2</v>
      </c>
      <c r="F5" s="236">
        <f t="shared" si="3"/>
        <v>5.0000000000000044E-2</v>
      </c>
      <c r="G5" s="236">
        <f t="shared" si="3"/>
        <v>5.0000000000000044E-2</v>
      </c>
      <c r="H5" s="236">
        <f t="shared" si="3"/>
        <v>5.0000000000000044E-2</v>
      </c>
    </row>
    <row r="6" spans="1:8" x14ac:dyDescent="0.25">
      <c r="A6" s="145" t="s">
        <v>9</v>
      </c>
      <c r="B6" s="171">
        <v>139260</v>
      </c>
      <c r="C6" s="171">
        <v>140000</v>
      </c>
      <c r="D6" s="171">
        <v>140000</v>
      </c>
      <c r="E6" s="171">
        <v>140000</v>
      </c>
      <c r="F6" s="171">
        <v>140000</v>
      </c>
      <c r="G6" s="171">
        <v>140000</v>
      </c>
      <c r="H6" s="91">
        <v>140000</v>
      </c>
    </row>
    <row r="7" spans="1:8" x14ac:dyDescent="0.25">
      <c r="A7" s="145" t="s">
        <v>10</v>
      </c>
      <c r="B7" s="171">
        <v>0</v>
      </c>
      <c r="C7" s="171"/>
      <c r="D7" s="146"/>
      <c r="E7" s="146"/>
      <c r="F7" s="158"/>
      <c r="G7" s="146"/>
      <c r="H7" s="162"/>
    </row>
    <row r="8" spans="1:8" x14ac:dyDescent="0.25">
      <c r="A8" s="199" t="s">
        <v>11</v>
      </c>
      <c r="B8" s="157">
        <v>515274</v>
      </c>
      <c r="C8" s="157">
        <v>517725</v>
      </c>
      <c r="D8" s="157">
        <v>500000</v>
      </c>
      <c r="E8" s="157">
        <v>500000</v>
      </c>
      <c r="F8" s="157">
        <v>500000</v>
      </c>
      <c r="G8" s="157">
        <v>500000</v>
      </c>
      <c r="H8" s="92">
        <v>500000</v>
      </c>
    </row>
    <row r="9" spans="1:8" x14ac:dyDescent="0.25">
      <c r="A9" s="203" t="s">
        <v>58</v>
      </c>
      <c r="B9" s="204">
        <f>SUM(B10:B16)</f>
        <v>66709</v>
      </c>
      <c r="C9" s="204">
        <f t="shared" ref="C9:H9" si="4">SUM(C10:C16)</f>
        <v>69800</v>
      </c>
      <c r="D9" s="204">
        <f t="shared" si="4"/>
        <v>69800</v>
      </c>
      <c r="E9" s="204">
        <f t="shared" si="4"/>
        <v>69800</v>
      </c>
      <c r="F9" s="204">
        <f t="shared" si="4"/>
        <v>69800</v>
      </c>
      <c r="G9" s="204">
        <f t="shared" si="4"/>
        <v>69800</v>
      </c>
      <c r="H9" s="208">
        <f t="shared" si="4"/>
        <v>69800</v>
      </c>
    </row>
    <row r="10" spans="1:8" s="205" customFormat="1" x14ac:dyDescent="0.25">
      <c r="A10" s="145" t="s">
        <v>60</v>
      </c>
      <c r="B10" s="172"/>
      <c r="C10" s="172"/>
      <c r="D10" s="146"/>
      <c r="E10" s="146"/>
      <c r="F10" s="158"/>
      <c r="G10" s="146"/>
      <c r="H10" s="162"/>
    </row>
    <row r="11" spans="1:8" s="205" customFormat="1" x14ac:dyDescent="0.25">
      <c r="A11" s="145" t="s">
        <v>61</v>
      </c>
      <c r="B11" s="211" t="s">
        <v>67</v>
      </c>
      <c r="C11" s="211" t="s">
        <v>67</v>
      </c>
      <c r="D11" s="211" t="s">
        <v>67</v>
      </c>
      <c r="E11" s="211" t="s">
        <v>67</v>
      </c>
      <c r="F11" s="211" t="s">
        <v>67</v>
      </c>
      <c r="G11" s="211" t="s">
        <v>67</v>
      </c>
      <c r="H11" s="211" t="s">
        <v>67</v>
      </c>
    </row>
    <row r="12" spans="1:8" s="205" customFormat="1" x14ac:dyDescent="0.25">
      <c r="A12" s="145" t="s">
        <v>64</v>
      </c>
      <c r="B12" s="172">
        <v>1540</v>
      </c>
      <c r="C12" s="172"/>
      <c r="D12" s="146"/>
      <c r="E12" s="146"/>
      <c r="F12" s="158"/>
      <c r="G12" s="146"/>
      <c r="H12" s="162"/>
    </row>
    <row r="13" spans="1:8" s="205" customFormat="1" x14ac:dyDescent="0.25">
      <c r="A13" s="145" t="s">
        <v>62</v>
      </c>
      <c r="B13" s="172">
        <v>55997</v>
      </c>
      <c r="C13" s="172">
        <v>65800</v>
      </c>
      <c r="D13" s="146">
        <f>C13</f>
        <v>65800</v>
      </c>
      <c r="E13" s="146">
        <f>D13</f>
        <v>65800</v>
      </c>
      <c r="F13" s="158">
        <f>E13</f>
        <v>65800</v>
      </c>
      <c r="G13" s="146">
        <f>F13</f>
        <v>65800</v>
      </c>
      <c r="H13" s="162">
        <f>G13</f>
        <v>65800</v>
      </c>
    </row>
    <row r="14" spans="1:8" s="205" customFormat="1" x14ac:dyDescent="0.25">
      <c r="A14" s="145" t="s">
        <v>63</v>
      </c>
      <c r="B14" s="172">
        <v>3862</v>
      </c>
      <c r="C14" s="172">
        <v>4000</v>
      </c>
      <c r="D14" s="146">
        <v>4000</v>
      </c>
      <c r="E14" s="146">
        <v>4000</v>
      </c>
      <c r="F14" s="158">
        <v>4000</v>
      </c>
      <c r="G14" s="146">
        <v>4000</v>
      </c>
      <c r="H14" s="162">
        <v>4000</v>
      </c>
    </row>
    <row r="15" spans="1:8" s="205" customFormat="1" x14ac:dyDescent="0.25">
      <c r="A15" s="145" t="s">
        <v>65</v>
      </c>
      <c r="B15" s="172">
        <v>5310</v>
      </c>
      <c r="C15" s="172"/>
      <c r="D15" s="146"/>
      <c r="E15" s="146"/>
      <c r="F15" s="158"/>
      <c r="G15" s="146"/>
      <c r="H15" s="162"/>
    </row>
    <row r="16" spans="1:8" s="205" customFormat="1" x14ac:dyDescent="0.25">
      <c r="A16" s="145" t="s">
        <v>66</v>
      </c>
      <c r="B16" s="172"/>
      <c r="C16" s="172"/>
      <c r="D16" s="146"/>
      <c r="E16" s="146"/>
      <c r="F16" s="158"/>
      <c r="G16" s="146"/>
      <c r="H16" s="162"/>
    </row>
    <row r="17" spans="1:8" x14ac:dyDescent="0.25">
      <c r="A17" s="199" t="s">
        <v>12</v>
      </c>
      <c r="B17" s="132">
        <f>SUM(B18:B20)</f>
        <v>1900034</v>
      </c>
      <c r="C17" s="132">
        <f t="shared" ref="C17" si="5">SUM(C18:C20)</f>
        <v>1965750</v>
      </c>
      <c r="D17" s="132">
        <f>D18+D19+D20+D29</f>
        <v>2042512</v>
      </c>
      <c r="E17" s="132">
        <f t="shared" ref="E17:H17" si="6">E18+E19+E20+E29</f>
        <v>2135022</v>
      </c>
      <c r="F17" s="132">
        <f t="shared" si="6"/>
        <v>2042512</v>
      </c>
      <c r="G17" s="132">
        <f t="shared" si="6"/>
        <v>1950000</v>
      </c>
      <c r="H17" s="132">
        <f t="shared" si="6"/>
        <v>1950000</v>
      </c>
    </row>
    <row r="18" spans="1:8" x14ac:dyDescent="0.25">
      <c r="A18" s="145" t="s">
        <v>13</v>
      </c>
      <c r="B18" s="172">
        <v>670023</v>
      </c>
      <c r="C18" s="172">
        <v>679570</v>
      </c>
      <c r="D18" s="146">
        <v>680000</v>
      </c>
      <c r="E18" s="146">
        <v>680000</v>
      </c>
      <c r="F18" s="146">
        <v>680000</v>
      </c>
      <c r="G18" s="146">
        <v>680000</v>
      </c>
      <c r="H18" s="216">
        <v>680000</v>
      </c>
    </row>
    <row r="19" spans="1:8" x14ac:dyDescent="0.25">
      <c r="A19" s="145" t="s">
        <v>14</v>
      </c>
      <c r="B19" s="172">
        <v>1116050</v>
      </c>
      <c r="C19" s="172">
        <v>1169118</v>
      </c>
      <c r="D19" s="146">
        <v>1170000</v>
      </c>
      <c r="E19" s="146">
        <v>1170000</v>
      </c>
      <c r="F19" s="146">
        <v>1170000</v>
      </c>
      <c r="G19" s="146">
        <v>1170000</v>
      </c>
      <c r="H19" s="216">
        <v>1170000</v>
      </c>
    </row>
    <row r="20" spans="1:8" x14ac:dyDescent="0.25">
      <c r="A20" s="145" t="s">
        <v>15</v>
      </c>
      <c r="B20" s="172">
        <v>113961</v>
      </c>
      <c r="C20" s="172">
        <v>117062</v>
      </c>
      <c r="D20" s="146">
        <v>100000</v>
      </c>
      <c r="E20" s="146">
        <v>100000</v>
      </c>
      <c r="F20" s="146">
        <v>100000</v>
      </c>
      <c r="G20" s="146">
        <v>100000</v>
      </c>
      <c r="H20" s="216">
        <v>100000</v>
      </c>
    </row>
    <row r="21" spans="1:8" x14ac:dyDescent="0.25">
      <c r="A21" s="203" t="s">
        <v>58</v>
      </c>
      <c r="B21" s="204">
        <f>SUM(B22:B28)</f>
        <v>10100</v>
      </c>
      <c r="C21" s="204">
        <f t="shared" ref="C21:H21" si="7">SUM(C22:C28)</f>
        <v>10100</v>
      </c>
      <c r="D21" s="204">
        <f t="shared" si="7"/>
        <v>10100</v>
      </c>
      <c r="E21" s="204">
        <f t="shared" si="7"/>
        <v>10100</v>
      </c>
      <c r="F21" s="204">
        <f t="shared" si="7"/>
        <v>10100</v>
      </c>
      <c r="G21" s="204">
        <f t="shared" si="7"/>
        <v>10100</v>
      </c>
      <c r="H21" s="208">
        <f t="shared" si="7"/>
        <v>10100</v>
      </c>
    </row>
    <row r="22" spans="1:8" x14ac:dyDescent="0.25">
      <c r="A22" s="145" t="s">
        <v>60</v>
      </c>
      <c r="B22" s="172"/>
      <c r="C22" s="172"/>
      <c r="D22" s="146"/>
      <c r="E22" s="146"/>
      <c r="F22" s="158"/>
      <c r="G22" s="146"/>
      <c r="H22" s="162"/>
    </row>
    <row r="23" spans="1:8" x14ac:dyDescent="0.25">
      <c r="A23" s="145" t="s">
        <v>61</v>
      </c>
      <c r="B23" s="211" t="s">
        <v>67</v>
      </c>
      <c r="C23" s="211" t="s">
        <v>67</v>
      </c>
      <c r="D23" s="211" t="s">
        <v>67</v>
      </c>
      <c r="E23" s="211" t="s">
        <v>67</v>
      </c>
      <c r="F23" s="211" t="s">
        <v>67</v>
      </c>
      <c r="G23" s="211" t="s">
        <v>67</v>
      </c>
      <c r="H23" s="211" t="s">
        <v>67</v>
      </c>
    </row>
    <row r="24" spans="1:8" x14ac:dyDescent="0.25">
      <c r="A24" s="145" t="s">
        <v>64</v>
      </c>
      <c r="B24" s="172"/>
      <c r="C24" s="172"/>
      <c r="D24" s="146"/>
      <c r="E24" s="146"/>
      <c r="F24" s="158"/>
      <c r="G24" s="146"/>
      <c r="H24" s="162"/>
    </row>
    <row r="25" spans="1:8" x14ac:dyDescent="0.25">
      <c r="A25" s="145" t="s">
        <v>62</v>
      </c>
      <c r="B25" s="172">
        <v>10100</v>
      </c>
      <c r="C25" s="172">
        <f t="shared" ref="C25:H25" si="8">B25</f>
        <v>10100</v>
      </c>
      <c r="D25" s="146">
        <f t="shared" si="8"/>
        <v>10100</v>
      </c>
      <c r="E25" s="146">
        <f t="shared" si="8"/>
        <v>10100</v>
      </c>
      <c r="F25" s="158">
        <f t="shared" si="8"/>
        <v>10100</v>
      </c>
      <c r="G25" s="146">
        <f t="shared" si="8"/>
        <v>10100</v>
      </c>
      <c r="H25" s="162">
        <f t="shared" si="8"/>
        <v>10100</v>
      </c>
    </row>
    <row r="26" spans="1:8" x14ac:dyDescent="0.25">
      <c r="A26" s="145" t="s">
        <v>63</v>
      </c>
      <c r="B26" s="172"/>
      <c r="C26" s="172"/>
      <c r="D26" s="146"/>
      <c r="E26" s="146"/>
      <c r="F26" s="158"/>
      <c r="G26" s="146"/>
      <c r="H26" s="162"/>
    </row>
    <row r="27" spans="1:8" x14ac:dyDescent="0.25">
      <c r="A27" s="145" t="s">
        <v>65</v>
      </c>
      <c r="B27" s="172"/>
      <c r="C27" s="172"/>
      <c r="D27" s="146"/>
      <c r="E27" s="146"/>
      <c r="F27" s="158"/>
      <c r="G27" s="146"/>
      <c r="H27" s="162"/>
    </row>
    <row r="28" spans="1:8" x14ac:dyDescent="0.25">
      <c r="A28" s="145" t="s">
        <v>66</v>
      </c>
      <c r="B28" s="172"/>
      <c r="C28" s="172"/>
      <c r="D28" s="146"/>
      <c r="E28" s="146"/>
      <c r="F28" s="158"/>
      <c r="G28" s="146"/>
      <c r="H28" s="162"/>
    </row>
    <row r="29" spans="1:8" x14ac:dyDescent="0.25">
      <c r="A29" s="239" t="s">
        <v>91</v>
      </c>
      <c r="B29" s="240"/>
      <c r="C29" s="240"/>
      <c r="D29" s="242">
        <v>92512</v>
      </c>
      <c r="E29" s="242">
        <v>185022</v>
      </c>
      <c r="F29" s="242">
        <v>92512</v>
      </c>
      <c r="G29" s="242"/>
      <c r="H29" s="243"/>
    </row>
    <row r="30" spans="1:8" x14ac:dyDescent="0.25">
      <c r="A30" s="199" t="s">
        <v>16</v>
      </c>
      <c r="B30" s="157">
        <v>31267</v>
      </c>
      <c r="C30" s="157">
        <v>143000</v>
      </c>
      <c r="D30" s="157">
        <v>100000</v>
      </c>
      <c r="E30" s="157">
        <v>100000</v>
      </c>
      <c r="F30" s="157">
        <v>100000</v>
      </c>
      <c r="G30" s="157">
        <v>100000</v>
      </c>
      <c r="H30" s="92">
        <v>100000</v>
      </c>
    </row>
    <row r="31" spans="1:8" x14ac:dyDescent="0.25">
      <c r="A31" s="203" t="s">
        <v>58</v>
      </c>
      <c r="B31" s="204">
        <f>SUM(B32:B38)</f>
        <v>0</v>
      </c>
      <c r="C31" s="204">
        <f t="shared" ref="C31:H31" si="9">SUM(C32:C38)</f>
        <v>0</v>
      </c>
      <c r="D31" s="204">
        <f t="shared" si="9"/>
        <v>0</v>
      </c>
      <c r="E31" s="204">
        <f t="shared" si="9"/>
        <v>0</v>
      </c>
      <c r="F31" s="204">
        <f t="shared" si="9"/>
        <v>0</v>
      </c>
      <c r="G31" s="204">
        <f t="shared" si="9"/>
        <v>0</v>
      </c>
      <c r="H31" s="208">
        <f t="shared" si="9"/>
        <v>0</v>
      </c>
    </row>
    <row r="32" spans="1:8" x14ac:dyDescent="0.25">
      <c r="A32" s="145" t="s">
        <v>60</v>
      </c>
      <c r="B32" s="172"/>
      <c r="C32" s="172"/>
      <c r="D32" s="146"/>
      <c r="E32" s="146"/>
      <c r="F32" s="158"/>
      <c r="G32" s="146"/>
      <c r="H32" s="162"/>
    </row>
    <row r="33" spans="1:8" x14ac:dyDescent="0.25">
      <c r="A33" s="145" t="s">
        <v>61</v>
      </c>
      <c r="B33" s="211" t="s">
        <v>67</v>
      </c>
      <c r="C33" s="211" t="s">
        <v>67</v>
      </c>
      <c r="D33" s="211" t="s">
        <v>67</v>
      </c>
      <c r="E33" s="211" t="s">
        <v>67</v>
      </c>
      <c r="F33" s="211" t="s">
        <v>67</v>
      </c>
      <c r="G33" s="211" t="s">
        <v>67</v>
      </c>
      <c r="H33" s="211" t="s">
        <v>67</v>
      </c>
    </row>
    <row r="34" spans="1:8" x14ac:dyDescent="0.25">
      <c r="A34" s="145" t="s">
        <v>64</v>
      </c>
      <c r="B34" s="172"/>
      <c r="C34" s="172"/>
      <c r="D34" s="146"/>
      <c r="E34" s="146"/>
      <c r="F34" s="158"/>
      <c r="G34" s="146"/>
      <c r="H34" s="162"/>
    </row>
    <row r="35" spans="1:8" x14ac:dyDescent="0.25">
      <c r="A35" s="145" t="s">
        <v>62</v>
      </c>
      <c r="B35" s="172"/>
      <c r="C35" s="172"/>
      <c r="D35" s="146"/>
      <c r="E35" s="146"/>
      <c r="F35" s="158"/>
      <c r="G35" s="146"/>
      <c r="H35" s="162"/>
    </row>
    <row r="36" spans="1:8" x14ac:dyDescent="0.25">
      <c r="A36" s="145" t="s">
        <v>63</v>
      </c>
      <c r="B36" s="172"/>
      <c r="C36" s="172"/>
      <c r="D36" s="146"/>
      <c r="E36" s="146"/>
      <c r="F36" s="158"/>
      <c r="G36" s="146"/>
      <c r="H36" s="162"/>
    </row>
    <row r="37" spans="1:8" x14ac:dyDescent="0.25">
      <c r="A37" s="145" t="s">
        <v>65</v>
      </c>
      <c r="B37" s="172"/>
      <c r="C37" s="172"/>
      <c r="D37" s="146"/>
      <c r="E37" s="146"/>
      <c r="F37" s="158"/>
      <c r="G37" s="146"/>
      <c r="H37" s="162"/>
    </row>
    <row r="38" spans="1:8" x14ac:dyDescent="0.25">
      <c r="A38" s="145" t="s">
        <v>66</v>
      </c>
      <c r="B38" s="172"/>
      <c r="C38" s="172"/>
      <c r="D38" s="146"/>
      <c r="E38" s="146"/>
      <c r="F38" s="158"/>
      <c r="G38" s="146"/>
      <c r="H38" s="162"/>
    </row>
    <row r="39" spans="1:8" x14ac:dyDescent="0.25">
      <c r="A39" s="179" t="s">
        <v>17</v>
      </c>
      <c r="B39" s="180">
        <f>B40+B49</f>
        <v>4726324</v>
      </c>
      <c r="C39" s="180">
        <f t="shared" ref="C39:H39" si="10">C40+C49</f>
        <v>5131538</v>
      </c>
      <c r="D39" s="180">
        <f t="shared" si="10"/>
        <v>5431020</v>
      </c>
      <c r="E39" s="180">
        <f t="shared" si="10"/>
        <v>5640122</v>
      </c>
      <c r="F39" s="180">
        <f t="shared" si="10"/>
        <v>5781385</v>
      </c>
      <c r="G39" s="180">
        <f t="shared" si="10"/>
        <v>5993968</v>
      </c>
      <c r="H39" s="217">
        <f t="shared" si="10"/>
        <v>6198009</v>
      </c>
    </row>
    <row r="40" spans="1:8" x14ac:dyDescent="0.25">
      <c r="A40" s="145" t="s">
        <v>18</v>
      </c>
      <c r="B40" s="172">
        <v>429240</v>
      </c>
      <c r="C40" s="172">
        <v>446289</v>
      </c>
      <c r="D40" s="172">
        <v>455215</v>
      </c>
      <c r="E40" s="172">
        <v>464319</v>
      </c>
      <c r="F40" s="172">
        <v>473605</v>
      </c>
      <c r="G40" s="172">
        <v>483078</v>
      </c>
      <c r="H40" s="94">
        <v>490000</v>
      </c>
    </row>
    <row r="41" spans="1:8" x14ac:dyDescent="0.25">
      <c r="A41" s="203" t="s">
        <v>59</v>
      </c>
      <c r="B41" s="204">
        <f>SUM(B42:B48)</f>
        <v>175</v>
      </c>
      <c r="C41" s="204">
        <f t="shared" ref="C41:H41" si="11">SUM(C42:C48)</f>
        <v>175</v>
      </c>
      <c r="D41" s="204">
        <f t="shared" si="11"/>
        <v>175</v>
      </c>
      <c r="E41" s="204">
        <f t="shared" si="11"/>
        <v>175</v>
      </c>
      <c r="F41" s="204">
        <f t="shared" si="11"/>
        <v>175</v>
      </c>
      <c r="G41" s="204">
        <f t="shared" si="11"/>
        <v>175</v>
      </c>
      <c r="H41" s="208">
        <f t="shared" si="11"/>
        <v>175</v>
      </c>
    </row>
    <row r="42" spans="1:8" x14ac:dyDescent="0.25">
      <c r="A42" s="145" t="s">
        <v>60</v>
      </c>
      <c r="B42" s="172"/>
      <c r="C42" s="172"/>
      <c r="D42" s="146"/>
      <c r="E42" s="146"/>
      <c r="F42" s="158"/>
      <c r="G42" s="146"/>
      <c r="H42" s="162"/>
    </row>
    <row r="43" spans="1:8" x14ac:dyDescent="0.25">
      <c r="A43" s="145" t="s">
        <v>61</v>
      </c>
      <c r="B43" s="211" t="s">
        <v>67</v>
      </c>
      <c r="C43" s="211" t="s">
        <v>67</v>
      </c>
      <c r="D43" s="211" t="s">
        <v>67</v>
      </c>
      <c r="E43" s="211" t="s">
        <v>67</v>
      </c>
      <c r="F43" s="211" t="s">
        <v>67</v>
      </c>
      <c r="G43" s="211" t="s">
        <v>67</v>
      </c>
      <c r="H43" s="211" t="s">
        <v>67</v>
      </c>
    </row>
    <row r="44" spans="1:8" x14ac:dyDescent="0.25">
      <c r="A44" s="145" t="s">
        <v>64</v>
      </c>
      <c r="B44" s="172"/>
      <c r="C44" s="172"/>
      <c r="D44" s="146"/>
      <c r="E44" s="146"/>
      <c r="F44" s="158"/>
      <c r="G44" s="146"/>
      <c r="H44" s="162"/>
    </row>
    <row r="45" spans="1:8" x14ac:dyDescent="0.25">
      <c r="A45" s="145" t="s">
        <v>62</v>
      </c>
      <c r="B45" s="172">
        <v>175</v>
      </c>
      <c r="C45" s="172">
        <f t="shared" ref="C45:H45" si="12">B45</f>
        <v>175</v>
      </c>
      <c r="D45" s="146">
        <f t="shared" si="12"/>
        <v>175</v>
      </c>
      <c r="E45" s="146">
        <f t="shared" si="12"/>
        <v>175</v>
      </c>
      <c r="F45" s="158">
        <f t="shared" si="12"/>
        <v>175</v>
      </c>
      <c r="G45" s="146">
        <f t="shared" si="12"/>
        <v>175</v>
      </c>
      <c r="H45" s="162">
        <f t="shared" si="12"/>
        <v>175</v>
      </c>
    </row>
    <row r="46" spans="1:8" x14ac:dyDescent="0.25">
      <c r="A46" s="145" t="s">
        <v>63</v>
      </c>
      <c r="B46" s="172"/>
      <c r="C46" s="172"/>
      <c r="D46" s="146"/>
      <c r="E46" s="146"/>
      <c r="F46" s="158"/>
      <c r="G46" s="146"/>
      <c r="H46" s="162"/>
    </row>
    <row r="47" spans="1:8" x14ac:dyDescent="0.25">
      <c r="A47" s="145" t="s">
        <v>65</v>
      </c>
      <c r="B47" s="172"/>
      <c r="C47" s="172"/>
      <c r="D47" s="146"/>
      <c r="E47" s="146"/>
      <c r="F47" s="158"/>
      <c r="G47" s="146"/>
      <c r="H47" s="162"/>
    </row>
    <row r="48" spans="1:8" x14ac:dyDescent="0.25">
      <c r="A48" s="145" t="s">
        <v>66</v>
      </c>
      <c r="B48" s="172"/>
      <c r="C48" s="172"/>
      <c r="D48" s="146"/>
      <c r="E48" s="146"/>
      <c r="F48" s="158"/>
      <c r="G48" s="146"/>
      <c r="H48" s="162"/>
    </row>
    <row r="49" spans="1:8" x14ac:dyDescent="0.25">
      <c r="A49" s="199" t="s">
        <v>19</v>
      </c>
      <c r="B49" s="132">
        <f>B50+B53+B65</f>
        <v>4297084</v>
      </c>
      <c r="C49" s="132">
        <f t="shared" ref="C49" si="13">C50+C53+C65</f>
        <v>4685249</v>
      </c>
      <c r="D49" s="132">
        <f>D50+D52+D53+D55+D65</f>
        <v>4975805</v>
      </c>
      <c r="E49" s="132">
        <f t="shared" ref="E49:H49" si="14">E50+E52+E53+E55+E65</f>
        <v>5175803</v>
      </c>
      <c r="F49" s="132">
        <f t="shared" si="14"/>
        <v>5307780</v>
      </c>
      <c r="G49" s="132">
        <f t="shared" si="14"/>
        <v>5510890</v>
      </c>
      <c r="H49" s="132">
        <f t="shared" si="14"/>
        <v>5708009</v>
      </c>
    </row>
    <row r="50" spans="1:8" x14ac:dyDescent="0.25">
      <c r="A50" s="145" t="s">
        <v>20</v>
      </c>
      <c r="B50" s="172">
        <v>2643501</v>
      </c>
      <c r="C50" s="172">
        <v>2865315</v>
      </c>
      <c r="D50" s="146">
        <v>2991710</v>
      </c>
      <c r="E50" s="146">
        <v>3141295</v>
      </c>
      <c r="F50" s="146">
        <v>3298360</v>
      </c>
      <c r="G50" s="146">
        <v>3463280</v>
      </c>
      <c r="H50" s="216">
        <v>3631444</v>
      </c>
    </row>
    <row r="51" spans="1:8" x14ac:dyDescent="0.25">
      <c r="A51" s="145"/>
      <c r="B51" s="172"/>
      <c r="C51" s="238">
        <f>C50/B50-1</f>
        <v>8.3909179531235223E-2</v>
      </c>
      <c r="D51" s="238">
        <f t="shared" ref="D51:H51" si="15">D50/C50-1</f>
        <v>4.411207842767717E-2</v>
      </c>
      <c r="E51" s="238">
        <f t="shared" si="15"/>
        <v>4.999983287150167E-2</v>
      </c>
      <c r="F51" s="238">
        <f t="shared" si="15"/>
        <v>5.0000079585011958E-2</v>
      </c>
      <c r="G51" s="238">
        <f t="shared" si="15"/>
        <v>5.0000606361949584E-2</v>
      </c>
      <c r="H51" s="238">
        <f t="shared" si="15"/>
        <v>4.8556281906169785E-2</v>
      </c>
    </row>
    <row r="52" spans="1:8" x14ac:dyDescent="0.25">
      <c r="A52" s="239" t="s">
        <v>92</v>
      </c>
      <c r="B52" s="240"/>
      <c r="C52" s="246"/>
      <c r="D52" s="246">
        <v>40000</v>
      </c>
      <c r="E52" s="246">
        <v>54948</v>
      </c>
      <c r="F52" s="246"/>
      <c r="G52" s="246"/>
      <c r="H52" s="246"/>
    </row>
    <row r="53" spans="1:8" x14ac:dyDescent="0.25">
      <c r="A53" s="145" t="s">
        <v>21</v>
      </c>
      <c r="B53" s="172">
        <v>1435525</v>
      </c>
      <c r="C53" s="172">
        <v>1799287</v>
      </c>
      <c r="D53" s="146">
        <v>1835275</v>
      </c>
      <c r="E53" s="146">
        <v>1871980</v>
      </c>
      <c r="F53" s="146">
        <v>1909420</v>
      </c>
      <c r="G53" s="146">
        <v>1947610</v>
      </c>
      <c r="H53" s="216">
        <v>1976565</v>
      </c>
    </row>
    <row r="54" spans="1:8" x14ac:dyDescent="0.25">
      <c r="A54" s="145"/>
      <c r="B54" s="172"/>
      <c r="C54" s="238">
        <f>C53/B53-1</f>
        <v>0.253399975618676</v>
      </c>
      <c r="D54" s="236">
        <f t="shared" ref="D54:H54" si="16">D53/C53-1</f>
        <v>2.000125605309222E-2</v>
      </c>
      <c r="E54" s="236">
        <f t="shared" si="16"/>
        <v>1.9999727561264669E-2</v>
      </c>
      <c r="F54" s="236">
        <f t="shared" si="16"/>
        <v>2.0000213677496603E-2</v>
      </c>
      <c r="G54" s="236">
        <f t="shared" si="16"/>
        <v>2.0000837950791439E-2</v>
      </c>
      <c r="H54" s="236">
        <f t="shared" si="16"/>
        <v>1.4866939479669883E-2</v>
      </c>
    </row>
    <row r="55" spans="1:8" x14ac:dyDescent="0.25">
      <c r="A55" s="239" t="s">
        <v>93</v>
      </c>
      <c r="B55" s="240"/>
      <c r="C55" s="246"/>
      <c r="D55" s="246">
        <v>8820</v>
      </c>
      <c r="E55" s="246">
        <v>7580</v>
      </c>
      <c r="F55" s="246"/>
      <c r="G55" s="246"/>
      <c r="H55" s="246"/>
    </row>
    <row r="56" spans="1:8" x14ac:dyDescent="0.25">
      <c r="A56" s="203" t="s">
        <v>59</v>
      </c>
      <c r="B56" s="204">
        <f>SUM(B57:B63)</f>
        <v>260063</v>
      </c>
      <c r="C56" s="204">
        <f t="shared" ref="C56:H56" si="17">SUM(C57:C63)</f>
        <v>269770</v>
      </c>
      <c r="D56" s="204">
        <f t="shared" si="17"/>
        <v>267770</v>
      </c>
      <c r="E56" s="204">
        <f t="shared" si="17"/>
        <v>267770</v>
      </c>
      <c r="F56" s="204">
        <f t="shared" si="17"/>
        <v>267770</v>
      </c>
      <c r="G56" s="204">
        <f t="shared" si="17"/>
        <v>267770</v>
      </c>
      <c r="H56" s="208">
        <f t="shared" si="17"/>
        <v>262770</v>
      </c>
    </row>
    <row r="57" spans="1:8" x14ac:dyDescent="0.25">
      <c r="A57" s="145" t="s">
        <v>60</v>
      </c>
      <c r="B57" s="172"/>
      <c r="C57" s="172"/>
      <c r="D57" s="146"/>
      <c r="E57" s="146"/>
      <c r="F57" s="158"/>
      <c r="G57" s="146"/>
      <c r="H57" s="162"/>
    </row>
    <row r="58" spans="1:8" x14ac:dyDescent="0.25">
      <c r="A58" s="145" t="s">
        <v>61</v>
      </c>
      <c r="B58" s="211" t="s">
        <v>67</v>
      </c>
      <c r="C58" s="211" t="s">
        <v>67</v>
      </c>
      <c r="D58" s="211" t="s">
        <v>67</v>
      </c>
      <c r="E58" s="211" t="s">
        <v>67</v>
      </c>
      <c r="F58" s="211" t="s">
        <v>67</v>
      </c>
      <c r="G58" s="211" t="s">
        <v>67</v>
      </c>
      <c r="H58" s="211" t="s">
        <v>67</v>
      </c>
    </row>
    <row r="59" spans="1:8" x14ac:dyDescent="0.25">
      <c r="A59" s="145" t="s">
        <v>64</v>
      </c>
      <c r="B59" s="172">
        <v>1256</v>
      </c>
      <c r="C59" s="172"/>
      <c r="D59" s="146"/>
      <c r="E59" s="146"/>
      <c r="F59" s="158"/>
      <c r="G59" s="146"/>
      <c r="H59" s="162"/>
    </row>
    <row r="60" spans="1:8" x14ac:dyDescent="0.25">
      <c r="A60" s="145" t="s">
        <v>62</v>
      </c>
      <c r="B60" s="218">
        <v>240253</v>
      </c>
      <c r="C60" s="172">
        <v>252770</v>
      </c>
      <c r="D60" s="146">
        <f>C60</f>
        <v>252770</v>
      </c>
      <c r="E60" s="146">
        <f>D60</f>
        <v>252770</v>
      </c>
      <c r="F60" s="158">
        <f>E60</f>
        <v>252770</v>
      </c>
      <c r="G60" s="146">
        <f>F60</f>
        <v>252770</v>
      </c>
      <c r="H60" s="162">
        <f>G60</f>
        <v>252770</v>
      </c>
    </row>
    <row r="61" spans="1:8" x14ac:dyDescent="0.25">
      <c r="A61" s="145" t="s">
        <v>63</v>
      </c>
      <c r="B61" s="172">
        <v>17654</v>
      </c>
      <c r="C61" s="172">
        <v>17000</v>
      </c>
      <c r="D61" s="146">
        <v>15000</v>
      </c>
      <c r="E61" s="146">
        <v>15000</v>
      </c>
      <c r="F61" s="158">
        <v>15000</v>
      </c>
      <c r="G61" s="146">
        <v>15000</v>
      </c>
      <c r="H61" s="162">
        <v>10000</v>
      </c>
    </row>
    <row r="62" spans="1:8" x14ac:dyDescent="0.25">
      <c r="A62" s="145" t="s">
        <v>65</v>
      </c>
      <c r="B62" s="172">
        <v>900</v>
      </c>
      <c r="C62" s="172"/>
      <c r="D62" s="146"/>
      <c r="E62" s="146"/>
      <c r="F62" s="158"/>
      <c r="G62" s="146"/>
      <c r="H62" s="162"/>
    </row>
    <row r="63" spans="1:8" x14ac:dyDescent="0.25">
      <c r="A63" s="145" t="s">
        <v>66</v>
      </c>
      <c r="B63" s="172"/>
      <c r="C63" s="172"/>
      <c r="D63" s="146"/>
      <c r="E63" s="146"/>
      <c r="F63" s="158"/>
      <c r="G63" s="146"/>
      <c r="H63" s="162"/>
    </row>
    <row r="64" spans="1:8" x14ac:dyDescent="0.25">
      <c r="A64" s="147" t="s">
        <v>22</v>
      </c>
      <c r="B64" s="143"/>
      <c r="C64" s="143"/>
      <c r="D64" s="148"/>
      <c r="E64" s="148"/>
      <c r="F64" s="159"/>
      <c r="G64" s="148"/>
      <c r="H64" s="163"/>
    </row>
    <row r="65" spans="1:8" x14ac:dyDescent="0.25">
      <c r="A65" s="145" t="s">
        <v>23</v>
      </c>
      <c r="B65" s="172">
        <v>218058</v>
      </c>
      <c r="C65" s="172">
        <v>20647</v>
      </c>
      <c r="D65" s="172">
        <v>100000</v>
      </c>
      <c r="E65" s="172">
        <v>100000</v>
      </c>
      <c r="F65" s="172">
        <v>100000</v>
      </c>
      <c r="G65" s="172">
        <v>100000</v>
      </c>
      <c r="H65" s="94">
        <v>100000</v>
      </c>
    </row>
    <row r="66" spans="1:8" x14ac:dyDescent="0.25">
      <c r="A66" s="203" t="s">
        <v>59</v>
      </c>
      <c r="B66" s="204">
        <f>SUM(B67:B73)</f>
        <v>0</v>
      </c>
      <c r="C66" s="204">
        <f t="shared" ref="C66:H66" si="18">SUM(C67:C73)</f>
        <v>0</v>
      </c>
      <c r="D66" s="204">
        <f t="shared" si="18"/>
        <v>0</v>
      </c>
      <c r="E66" s="204">
        <f t="shared" si="18"/>
        <v>0</v>
      </c>
      <c r="F66" s="204">
        <f t="shared" si="18"/>
        <v>0</v>
      </c>
      <c r="G66" s="204">
        <f t="shared" si="18"/>
        <v>0</v>
      </c>
      <c r="H66" s="208">
        <f t="shared" si="18"/>
        <v>0</v>
      </c>
    </row>
    <row r="67" spans="1:8" x14ac:dyDescent="0.25">
      <c r="A67" s="145" t="s">
        <v>60</v>
      </c>
      <c r="B67" s="172"/>
      <c r="C67" s="172"/>
      <c r="D67" s="146"/>
      <c r="E67" s="146"/>
      <c r="F67" s="158"/>
      <c r="G67" s="146"/>
      <c r="H67" s="162"/>
    </row>
    <row r="68" spans="1:8" x14ac:dyDescent="0.25">
      <c r="A68" s="145" t="s">
        <v>61</v>
      </c>
      <c r="B68" s="211" t="s">
        <v>67</v>
      </c>
      <c r="C68" s="211" t="s">
        <v>67</v>
      </c>
      <c r="D68" s="211" t="s">
        <v>67</v>
      </c>
      <c r="E68" s="211" t="s">
        <v>67</v>
      </c>
      <c r="F68" s="211" t="s">
        <v>67</v>
      </c>
      <c r="G68" s="211" t="s">
        <v>67</v>
      </c>
      <c r="H68" s="211" t="s">
        <v>67</v>
      </c>
    </row>
    <row r="69" spans="1:8" x14ac:dyDescent="0.25">
      <c r="A69" s="145" t="s">
        <v>64</v>
      </c>
      <c r="B69" s="172"/>
      <c r="C69" s="172"/>
      <c r="D69" s="146"/>
      <c r="E69" s="146"/>
      <c r="F69" s="158"/>
      <c r="G69" s="146"/>
      <c r="H69" s="162"/>
    </row>
    <row r="70" spans="1:8" x14ac:dyDescent="0.25">
      <c r="A70" s="145" t="s">
        <v>62</v>
      </c>
      <c r="B70" s="172"/>
      <c r="C70" s="172"/>
      <c r="D70" s="146"/>
      <c r="E70" s="146"/>
      <c r="F70" s="158"/>
      <c r="G70" s="146"/>
      <c r="H70" s="162"/>
    </row>
    <row r="71" spans="1:8" x14ac:dyDescent="0.25">
      <c r="A71" s="145" t="s">
        <v>63</v>
      </c>
      <c r="B71" s="172"/>
      <c r="C71" s="172"/>
      <c r="D71" s="146"/>
      <c r="E71" s="146"/>
      <c r="F71" s="158"/>
      <c r="G71" s="146"/>
      <c r="H71" s="162"/>
    </row>
    <row r="72" spans="1:8" x14ac:dyDescent="0.25">
      <c r="A72" s="145" t="s">
        <v>65</v>
      </c>
      <c r="B72" s="172"/>
      <c r="C72" s="172"/>
      <c r="D72" s="146"/>
      <c r="E72" s="146"/>
      <c r="F72" s="158"/>
      <c r="G72" s="146"/>
      <c r="H72" s="162"/>
    </row>
    <row r="73" spans="1:8" x14ac:dyDescent="0.25">
      <c r="A73" s="145" t="s">
        <v>66</v>
      </c>
      <c r="B73" s="172"/>
      <c r="C73" s="172"/>
      <c r="D73" s="146"/>
      <c r="E73" s="146"/>
      <c r="F73" s="158"/>
      <c r="G73" s="146"/>
      <c r="H73" s="162"/>
    </row>
    <row r="74" spans="1:8" x14ac:dyDescent="0.25">
      <c r="A74" s="176" t="s">
        <v>24</v>
      </c>
      <c r="B74" s="175">
        <f>B2-B39</f>
        <v>981743</v>
      </c>
      <c r="C74" s="175">
        <f t="shared" ref="C74:H74" si="19">C2-C39</f>
        <v>874937.03771916963</v>
      </c>
      <c r="D74" s="175">
        <f t="shared" si="19"/>
        <v>753492.04999999981</v>
      </c>
      <c r="E74" s="175">
        <f t="shared" si="19"/>
        <v>807000.04999999981</v>
      </c>
      <c r="F74" s="175">
        <f t="shared" si="19"/>
        <v>751832.04999999981</v>
      </c>
      <c r="G74" s="175">
        <f t="shared" si="19"/>
        <v>634272.29999999981</v>
      </c>
      <c r="H74" s="209">
        <f t="shared" si="19"/>
        <v>627143.3125</v>
      </c>
    </row>
    <row r="75" spans="1:8" x14ac:dyDescent="0.25">
      <c r="A75" s="181" t="s">
        <v>25</v>
      </c>
      <c r="B75" s="182">
        <f t="shared" ref="B75:H75" si="20">SUM(B76:B86)</f>
        <v>-454703</v>
      </c>
      <c r="C75" s="182">
        <f t="shared" si="20"/>
        <v>-1130425</v>
      </c>
      <c r="D75" s="182">
        <f t="shared" si="20"/>
        <v>-2013742</v>
      </c>
      <c r="E75" s="182">
        <f t="shared" si="20"/>
        <v>-785598</v>
      </c>
      <c r="F75" s="182">
        <f t="shared" si="20"/>
        <v>-158504</v>
      </c>
      <c r="G75" s="182">
        <f t="shared" si="20"/>
        <v>-59316</v>
      </c>
      <c r="H75" s="210">
        <f t="shared" si="20"/>
        <v>-53920</v>
      </c>
    </row>
    <row r="76" spans="1:8" x14ac:dyDescent="0.25">
      <c r="A76" s="122" t="s">
        <v>26</v>
      </c>
      <c r="B76" s="172">
        <v>53544</v>
      </c>
      <c r="C76" s="172">
        <v>66995</v>
      </c>
      <c r="D76" s="146">
        <v>60000</v>
      </c>
      <c r="E76" s="146"/>
      <c r="F76" s="158"/>
      <c r="G76" s="146"/>
      <c r="H76" s="162"/>
    </row>
    <row r="77" spans="1:8" x14ac:dyDescent="0.25">
      <c r="A77" s="122" t="s">
        <v>27</v>
      </c>
      <c r="B77" s="172">
        <v>-481961</v>
      </c>
      <c r="C77" s="172">
        <v>-1175000</v>
      </c>
      <c r="D77" s="146">
        <v>-2000000</v>
      </c>
      <c r="E77" s="146">
        <v>-600000</v>
      </c>
      <c r="F77" s="158"/>
      <c r="G77" s="146"/>
      <c r="H77" s="162"/>
    </row>
    <row r="78" spans="1:8" x14ac:dyDescent="0.25">
      <c r="A78" s="245" t="s">
        <v>94</v>
      </c>
      <c r="B78" s="240"/>
      <c r="C78" s="240"/>
      <c r="D78" s="241">
        <v>-43692</v>
      </c>
      <c r="E78" s="241">
        <v>-122494</v>
      </c>
      <c r="F78" s="242">
        <v>-92512</v>
      </c>
      <c r="G78" s="241"/>
      <c r="H78" s="243"/>
    </row>
    <row r="79" spans="1:8" x14ac:dyDescent="0.25">
      <c r="A79" s="123" t="s">
        <v>28</v>
      </c>
      <c r="B79" s="172"/>
      <c r="C79" s="146"/>
      <c r="D79" s="146"/>
      <c r="E79" s="146"/>
      <c r="F79" s="158"/>
      <c r="G79" s="146"/>
      <c r="H79" s="162"/>
    </row>
    <row r="80" spans="1:8" x14ac:dyDescent="0.25">
      <c r="A80" s="122" t="s">
        <v>29</v>
      </c>
      <c r="B80" s="172">
        <v>0</v>
      </c>
      <c r="C80" s="172"/>
      <c r="D80" s="146"/>
      <c r="E80" s="146"/>
      <c r="F80" s="158"/>
      <c r="G80" s="146"/>
      <c r="H80" s="162"/>
    </row>
    <row r="81" spans="1:9" x14ac:dyDescent="0.25">
      <c r="A81" s="125" t="s">
        <v>30</v>
      </c>
      <c r="B81" s="172"/>
      <c r="C81" s="172"/>
      <c r="D81" s="146"/>
      <c r="E81" s="146"/>
      <c r="F81" s="158"/>
      <c r="G81" s="146"/>
      <c r="H81" s="162"/>
    </row>
    <row r="82" spans="1:9" x14ac:dyDescent="0.25">
      <c r="A82" s="125" t="s">
        <v>31</v>
      </c>
      <c r="B82" s="172"/>
      <c r="C82" s="172"/>
      <c r="D82" s="146"/>
      <c r="E82" s="146"/>
      <c r="F82" s="158"/>
      <c r="G82" s="146"/>
      <c r="H82" s="162"/>
    </row>
    <row r="83" spans="1:9" x14ac:dyDescent="0.25">
      <c r="A83" s="124" t="s">
        <v>32</v>
      </c>
      <c r="B83" s="173"/>
      <c r="C83" s="173"/>
      <c r="D83" s="146"/>
      <c r="E83" s="146"/>
      <c r="F83" s="158"/>
      <c r="G83" s="146"/>
      <c r="H83" s="162"/>
    </row>
    <row r="84" spans="1:9" x14ac:dyDescent="0.25">
      <c r="A84" s="125" t="s">
        <v>33</v>
      </c>
      <c r="B84" s="172"/>
      <c r="C84" s="172"/>
      <c r="D84" s="149"/>
      <c r="E84" s="146"/>
      <c r="F84" s="158"/>
      <c r="G84" s="146"/>
      <c r="H84" s="162"/>
    </row>
    <row r="85" spans="1:9" x14ac:dyDescent="0.25">
      <c r="A85" s="134" t="s">
        <v>34</v>
      </c>
      <c r="B85" s="174">
        <v>86</v>
      </c>
      <c r="C85" s="174">
        <v>80</v>
      </c>
      <c r="D85" s="174">
        <v>80</v>
      </c>
      <c r="E85" s="174">
        <v>80</v>
      </c>
      <c r="F85" s="174">
        <v>80</v>
      </c>
      <c r="G85" s="174">
        <v>80</v>
      </c>
      <c r="H85" s="219">
        <v>80</v>
      </c>
    </row>
    <row r="86" spans="1:9" x14ac:dyDescent="0.25">
      <c r="A86" s="134" t="s">
        <v>35</v>
      </c>
      <c r="B86" s="172">
        <v>-26372</v>
      </c>
      <c r="C86" s="172">
        <v>-22500</v>
      </c>
      <c r="D86" s="146">
        <v>-30130</v>
      </c>
      <c r="E86" s="146">
        <v>-63184</v>
      </c>
      <c r="F86" s="158">
        <v>-66072</v>
      </c>
      <c r="G86" s="146">
        <v>-59396</v>
      </c>
      <c r="H86" s="162">
        <v>-54000</v>
      </c>
    </row>
    <row r="87" spans="1:9" x14ac:dyDescent="0.25">
      <c r="A87" s="184" t="s">
        <v>36</v>
      </c>
      <c r="B87" s="175">
        <f t="shared" ref="B87:H87" si="21">B74+B75</f>
        <v>527040</v>
      </c>
      <c r="C87" s="175">
        <f t="shared" si="21"/>
        <v>-255487.96228083037</v>
      </c>
      <c r="D87" s="175">
        <f t="shared" si="21"/>
        <v>-1260249.9500000002</v>
      </c>
      <c r="E87" s="175">
        <f t="shared" si="21"/>
        <v>21402.049999999814</v>
      </c>
      <c r="F87" s="175">
        <f t="shared" si="21"/>
        <v>593328.04999999981</v>
      </c>
      <c r="G87" s="175">
        <f t="shared" si="21"/>
        <v>574956.29999999981</v>
      </c>
      <c r="H87" s="209">
        <f t="shared" si="21"/>
        <v>573223.3125</v>
      </c>
    </row>
    <row r="88" spans="1:9" x14ac:dyDescent="0.25">
      <c r="A88" s="183" t="s">
        <v>37</v>
      </c>
      <c r="B88" s="182">
        <f>SUM(B89:B90)</f>
        <v>-362839</v>
      </c>
      <c r="C88" s="182">
        <f t="shared" ref="C88:H88" si="22">SUM(C89:C90)</f>
        <v>-226546</v>
      </c>
      <c r="D88" s="182">
        <f t="shared" si="22"/>
        <v>1228045</v>
      </c>
      <c r="E88" s="182">
        <f t="shared" si="22"/>
        <v>-152936</v>
      </c>
      <c r="F88" s="182">
        <f t="shared" si="22"/>
        <v>-597000</v>
      </c>
      <c r="G88" s="182">
        <f t="shared" si="22"/>
        <v>-605000</v>
      </c>
      <c r="H88" s="210">
        <f t="shared" si="22"/>
        <v>-612000</v>
      </c>
    </row>
    <row r="89" spans="1:9" x14ac:dyDescent="0.25">
      <c r="A89" s="150" t="s">
        <v>38</v>
      </c>
      <c r="B89" s="172"/>
      <c r="C89" s="172">
        <v>200000</v>
      </c>
      <c r="D89" s="146">
        <v>1600000</v>
      </c>
      <c r="E89" s="146">
        <v>600000</v>
      </c>
      <c r="F89" s="158"/>
      <c r="G89" s="146"/>
      <c r="H89" s="162"/>
      <c r="I89" s="205"/>
    </row>
    <row r="90" spans="1:9" x14ac:dyDescent="0.25">
      <c r="A90" s="150" t="s">
        <v>39</v>
      </c>
      <c r="B90" s="172">
        <v>-362839</v>
      </c>
      <c r="C90" s="172">
        <v>-426546</v>
      </c>
      <c r="D90" s="146">
        <v>-371955</v>
      </c>
      <c r="E90" s="146">
        <v>-752936</v>
      </c>
      <c r="F90" s="158">
        <v>-597000</v>
      </c>
      <c r="G90" s="146">
        <v>-605000</v>
      </c>
      <c r="H90" s="162">
        <v>-612000</v>
      </c>
      <c r="I90" s="121" t="s">
        <v>82</v>
      </c>
    </row>
    <row r="91" spans="1:9" ht="26.25" x14ac:dyDescent="0.25">
      <c r="A91" s="186" t="s">
        <v>40</v>
      </c>
      <c r="B91" s="187">
        <v>182136</v>
      </c>
      <c r="C91" s="187">
        <f t="shared" ref="C91" si="23">C87+C88</f>
        <v>-482033.96228083037</v>
      </c>
      <c r="D91" s="187">
        <v>-32205</v>
      </c>
      <c r="E91" s="187">
        <v>-131534</v>
      </c>
      <c r="F91" s="187">
        <v>-3672</v>
      </c>
      <c r="G91" s="187">
        <v>-30044</v>
      </c>
      <c r="H91" s="98">
        <v>-38777</v>
      </c>
    </row>
    <row r="92" spans="1:9" ht="39" x14ac:dyDescent="0.25">
      <c r="A92" s="185" t="s">
        <v>41</v>
      </c>
      <c r="B92" s="170">
        <v>17935</v>
      </c>
      <c r="C92" s="170">
        <v>0</v>
      </c>
      <c r="D92" s="191"/>
      <c r="E92" s="191"/>
      <c r="F92" s="192"/>
      <c r="G92" s="191"/>
      <c r="H92" s="193"/>
    </row>
    <row r="93" spans="1:9" x14ac:dyDescent="0.25">
      <c r="A93" s="151"/>
      <c r="B93" s="160"/>
      <c r="C93" s="160"/>
      <c r="D93" s="152"/>
      <c r="E93" s="152"/>
      <c r="F93" s="160"/>
      <c r="G93" s="152"/>
      <c r="H93" s="164"/>
    </row>
    <row r="94" spans="1:9" x14ac:dyDescent="0.25">
      <c r="A94" s="194" t="s">
        <v>42</v>
      </c>
      <c r="B94" s="195">
        <v>719179</v>
      </c>
      <c r="C94" s="196">
        <v>237145</v>
      </c>
      <c r="D94" s="196">
        <f>C94+D91</f>
        <v>204940</v>
      </c>
      <c r="E94" s="196">
        <f>D94+E91</f>
        <v>73406</v>
      </c>
      <c r="F94" s="196">
        <f>E94+F91</f>
        <v>69734</v>
      </c>
      <c r="G94" s="196">
        <f>F94+G91</f>
        <v>39690</v>
      </c>
      <c r="H94" s="220">
        <f>G94+H91</f>
        <v>913</v>
      </c>
    </row>
    <row r="95" spans="1:9" x14ac:dyDescent="0.25">
      <c r="A95" s="185" t="s">
        <v>43</v>
      </c>
      <c r="B95" s="197">
        <v>2173707</v>
      </c>
      <c r="C95" s="191">
        <v>1885010</v>
      </c>
      <c r="D95" s="191">
        <v>3113055</v>
      </c>
      <c r="E95" s="191">
        <v>2960119</v>
      </c>
      <c r="F95" s="192">
        <v>2363119</v>
      </c>
      <c r="G95" s="191">
        <v>1758119</v>
      </c>
      <c r="H95" s="193">
        <v>1146119</v>
      </c>
      <c r="I95" s="121" t="s">
        <v>83</v>
      </c>
    </row>
    <row r="96" spans="1:9" x14ac:dyDescent="0.25">
      <c r="A96" s="153" t="s">
        <v>44</v>
      </c>
      <c r="B96" s="156">
        <v>62151</v>
      </c>
      <c r="C96" s="156"/>
      <c r="D96" s="156"/>
      <c r="E96" s="156"/>
      <c r="F96" s="156"/>
      <c r="G96" s="169"/>
      <c r="H96" s="165"/>
    </row>
    <row r="97" spans="1:8" ht="23.25" x14ac:dyDescent="0.25">
      <c r="A97" s="153" t="s">
        <v>45</v>
      </c>
      <c r="B97" s="154">
        <v>0</v>
      </c>
      <c r="C97" s="154">
        <v>0</v>
      </c>
      <c r="D97" s="146"/>
      <c r="E97" s="146"/>
      <c r="F97" s="158"/>
      <c r="G97" s="146"/>
      <c r="H97" s="166"/>
    </row>
    <row r="98" spans="1:8" x14ac:dyDescent="0.25">
      <c r="A98" s="126" t="s">
        <v>46</v>
      </c>
      <c r="B98" s="132">
        <f>IF(B95-B94&lt;0,0,B95-B94)</f>
        <v>1454528</v>
      </c>
      <c r="C98" s="132">
        <f t="shared" ref="C98:H98" si="24">IF(C95-C94&lt;0,0,C95-C94)</f>
        <v>1647865</v>
      </c>
      <c r="D98" s="132">
        <f t="shared" si="24"/>
        <v>2908115</v>
      </c>
      <c r="E98" s="132">
        <f t="shared" si="24"/>
        <v>2886713</v>
      </c>
      <c r="F98" s="132">
        <f t="shared" si="24"/>
        <v>2293385</v>
      </c>
      <c r="G98" s="132">
        <f t="shared" si="24"/>
        <v>1718429</v>
      </c>
      <c r="H98" s="207">
        <f t="shared" si="24"/>
        <v>1145206</v>
      </c>
    </row>
    <row r="99" spans="1:8" x14ac:dyDescent="0.25">
      <c r="A99" s="126" t="s">
        <v>47</v>
      </c>
      <c r="B99" s="138">
        <f>B98/B2</f>
        <v>0.25481971392417085</v>
      </c>
      <c r="C99" s="138">
        <f t="shared" ref="C99:H99" si="25">C98/C2</f>
        <v>0.27434809761995471</v>
      </c>
      <c r="D99" s="138">
        <f t="shared" si="25"/>
        <v>0.47022545618615136</v>
      </c>
      <c r="E99" s="138">
        <f t="shared" si="25"/>
        <v>0.44775218735001304</v>
      </c>
      <c r="F99" s="138">
        <f t="shared" si="25"/>
        <v>0.35103456420447565</v>
      </c>
      <c r="G99" s="138">
        <f t="shared" si="25"/>
        <v>0.25925870551192903</v>
      </c>
      <c r="H99" s="221">
        <f t="shared" si="25"/>
        <v>0.16779200632674526</v>
      </c>
    </row>
    <row r="100" spans="1:8" x14ac:dyDescent="0.25">
      <c r="A100" s="126" t="s">
        <v>48</v>
      </c>
      <c r="B100" s="132">
        <f>IF((B74+B64)*6&gt;B2,B2+B97,IF((B74+D97)*6&lt;0.6*B2,0.6*B2+B97,(B74+B64)*6+B97))</f>
        <v>5708067</v>
      </c>
      <c r="C100" s="132">
        <f t="shared" ref="C100:H100" si="26">IF((C74+C64)*6&gt;C2,C2+C97,IF((C74+E97)*6&lt;0.6*C2,0.6*C2+C97,(C74+C64)*6+C97))</f>
        <v>5249622.2263150178</v>
      </c>
      <c r="D100" s="132">
        <f t="shared" si="26"/>
        <v>4520952.2999999989</v>
      </c>
      <c r="E100" s="132">
        <f t="shared" si="26"/>
        <v>4842000.2999999989</v>
      </c>
      <c r="F100" s="132">
        <f t="shared" si="26"/>
        <v>4510992.2999999989</v>
      </c>
      <c r="G100" s="132">
        <f t="shared" si="26"/>
        <v>3976944.1799999997</v>
      </c>
      <c r="H100" s="207">
        <f t="shared" si="26"/>
        <v>4095091.3874999997</v>
      </c>
    </row>
    <row r="101" spans="1:8" x14ac:dyDescent="0.25">
      <c r="A101" s="126" t="s">
        <v>49</v>
      </c>
      <c r="B101" s="138"/>
      <c r="C101" s="139"/>
      <c r="D101" s="139"/>
      <c r="E101" s="139">
        <f>E100/E2</f>
        <v>0.75103282712012553</v>
      </c>
      <c r="F101" s="139">
        <f t="shared" ref="F101:G101" si="27">F100/F2</f>
        <v>0.69047029441643903</v>
      </c>
      <c r="G101" s="139">
        <f t="shared" si="27"/>
        <v>0.6</v>
      </c>
      <c r="H101" s="167" t="e">
        <v>#DIV/0!</v>
      </c>
    </row>
    <row r="102" spans="1:8" x14ac:dyDescent="0.25">
      <c r="A102" s="126" t="s">
        <v>50</v>
      </c>
      <c r="B102" s="131"/>
      <c r="C102" s="131"/>
      <c r="D102" s="131"/>
      <c r="E102" s="131">
        <f>E100-E98</f>
        <v>1955287.2999999989</v>
      </c>
      <c r="F102" s="131">
        <f t="shared" ref="F102:H102" si="28">F100-F98</f>
        <v>2217607.2999999989</v>
      </c>
      <c r="G102" s="131">
        <f t="shared" si="28"/>
        <v>2258515.1799999997</v>
      </c>
      <c r="H102" s="207">
        <f t="shared" si="28"/>
        <v>2949885.3874999997</v>
      </c>
    </row>
    <row r="103" spans="1:8" x14ac:dyDescent="0.25">
      <c r="A103" s="127"/>
      <c r="B103" s="130"/>
      <c r="C103" s="155"/>
      <c r="D103" s="155"/>
      <c r="E103" s="155"/>
      <c r="F103" s="161"/>
      <c r="G103" s="155"/>
      <c r="H103" s="168"/>
    </row>
    <row r="104" spans="1:8" ht="15.75" thickBot="1" x14ac:dyDescent="0.3">
      <c r="A104" s="136" t="s">
        <v>51</v>
      </c>
      <c r="B104" s="137">
        <f>B87+B88-B91+B92</f>
        <v>0</v>
      </c>
      <c r="C104" s="137">
        <f t="shared" ref="C104:H104" si="29">C87+C88-C91+C857</f>
        <v>0</v>
      </c>
      <c r="D104" s="137">
        <f>D87+D88-D91+D92</f>
        <v>4.9999999813735485E-2</v>
      </c>
      <c r="E104" s="137">
        <f t="shared" si="29"/>
        <v>4.9999999813735485E-2</v>
      </c>
      <c r="F104" s="137">
        <f t="shared" si="29"/>
        <v>4.9999999813735485E-2</v>
      </c>
      <c r="G104" s="137">
        <f t="shared" si="29"/>
        <v>0.29999999981373549</v>
      </c>
      <c r="H104" s="222">
        <f t="shared" si="29"/>
        <v>0.3125</v>
      </c>
    </row>
    <row r="105" spans="1:8" x14ac:dyDescent="0.25">
      <c r="A105" s="128"/>
      <c r="B105" s="129"/>
      <c r="C105" s="129"/>
      <c r="D105" s="129"/>
      <c r="E105" s="129"/>
      <c r="F105" s="129"/>
      <c r="G105" s="129"/>
      <c r="H105" s="129"/>
    </row>
    <row r="106" spans="1:8" x14ac:dyDescent="0.25">
      <c r="A106" s="135" t="s">
        <v>52</v>
      </c>
      <c r="B106" s="140" t="s">
        <v>53</v>
      </c>
      <c r="C106" s="141">
        <f>C2/B2-1</f>
        <v>5.2278299767534175E-2</v>
      </c>
      <c r="D106" s="141">
        <f t="shared" ref="D106:H106" si="30">D2/C2-1</f>
        <v>2.9640847778905632E-2</v>
      </c>
      <c r="E106" s="141">
        <f t="shared" si="30"/>
        <v>4.2462525398426543E-2</v>
      </c>
      <c r="F106" s="141">
        <f t="shared" si="30"/>
        <v>1.3354020496633812E-2</v>
      </c>
      <c r="G106" s="141">
        <f t="shared" si="30"/>
        <v>1.4544633872220825E-2</v>
      </c>
      <c r="H106" s="141">
        <f t="shared" si="30"/>
        <v>2.9708037667252274E-2</v>
      </c>
    </row>
    <row r="107" spans="1:8" x14ac:dyDescent="0.25">
      <c r="A107" s="135" t="s">
        <v>54</v>
      </c>
      <c r="B107" s="140" t="s">
        <v>53</v>
      </c>
      <c r="C107" s="141">
        <f>C39/B39-1</f>
        <v>8.5735552619752742E-2</v>
      </c>
      <c r="D107" s="141">
        <f t="shared" ref="D107:H107" si="31">D39/C39-1</f>
        <v>5.8361060563129508E-2</v>
      </c>
      <c r="E107" s="141">
        <f t="shared" si="31"/>
        <v>3.8501423305382865E-2</v>
      </c>
      <c r="F107" s="141">
        <f t="shared" si="31"/>
        <v>2.5046089428562013E-2</v>
      </c>
      <c r="G107" s="141">
        <f t="shared" si="31"/>
        <v>3.6770254878372599E-2</v>
      </c>
      <c r="H107" s="141">
        <f t="shared" si="31"/>
        <v>3.4041055941573362E-2</v>
      </c>
    </row>
    <row r="108" spans="1:8" x14ac:dyDescent="0.25">
      <c r="A108" s="135" t="s">
        <v>55</v>
      </c>
      <c r="B108" s="142">
        <f>B2/B39</f>
        <v>1.20771809126924</v>
      </c>
      <c r="C108" s="142">
        <f t="shared" ref="C108:H108" si="32">C2/C39</f>
        <v>1.1705019114579625</v>
      </c>
      <c r="D108" s="142">
        <f t="shared" si="32"/>
        <v>1.1387385886997285</v>
      </c>
      <c r="E108" s="142">
        <f t="shared" si="32"/>
        <v>1.1430820202116194</v>
      </c>
      <c r="F108" s="142">
        <f t="shared" si="32"/>
        <v>1.1300435881713464</v>
      </c>
      <c r="G108" s="142">
        <f t="shared" si="32"/>
        <v>1.1058184327977727</v>
      </c>
      <c r="H108" s="142">
        <f t="shared" si="32"/>
        <v>1.1011846405031036</v>
      </c>
    </row>
    <row r="110" spans="1:8" x14ac:dyDescent="0.25">
      <c r="A110" s="198" t="s">
        <v>57</v>
      </c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topLeftCell="A46" workbookViewId="0">
      <selection activeCell="A78" sqref="A78"/>
    </sheetView>
  </sheetViews>
  <sheetFormatPr defaultRowHeight="15" x14ac:dyDescent="0.25"/>
  <cols>
    <col min="1" max="1" width="45.7109375" customWidth="1"/>
    <col min="2" max="2" width="14.28515625" customWidth="1"/>
    <col min="3" max="4" width="14" customWidth="1"/>
    <col min="5" max="5" width="14.5703125" customWidth="1"/>
    <col min="6" max="6" width="13.7109375" customWidth="1"/>
    <col min="7" max="7" width="18.7109375" customWidth="1"/>
    <col min="8" max="8" width="14.85546875" customWidth="1"/>
  </cols>
  <sheetData>
    <row r="1" spans="1:8" ht="37.5" customHeight="1" thickBot="1" x14ac:dyDescent="0.3">
      <c r="A1" s="12" t="s">
        <v>0</v>
      </c>
      <c r="B1" s="23" t="s">
        <v>85</v>
      </c>
      <c r="C1" s="23" t="s">
        <v>1</v>
      </c>
      <c r="D1" s="23" t="s">
        <v>2</v>
      </c>
      <c r="E1" s="23" t="s">
        <v>3</v>
      </c>
      <c r="F1" s="37" t="s">
        <v>4</v>
      </c>
      <c r="G1" s="23" t="s">
        <v>5</v>
      </c>
      <c r="H1" s="42" t="s">
        <v>56</v>
      </c>
    </row>
    <row r="2" spans="1:8" x14ac:dyDescent="0.25">
      <c r="A2" s="58" t="s">
        <v>6</v>
      </c>
      <c r="B2" s="59">
        <f>B3+B8+B17+B30</f>
        <v>4173481</v>
      </c>
      <c r="C2" s="59">
        <f t="shared" ref="C2:H2" si="0">C3+C8+C17+C30</f>
        <v>4588437.0930437408</v>
      </c>
      <c r="D2" s="59">
        <f t="shared" si="0"/>
        <v>4715343.0449999999</v>
      </c>
      <c r="E2" s="59">
        <f t="shared" si="0"/>
        <v>4935025.050000187</v>
      </c>
      <c r="F2" s="59">
        <f t="shared" si="0"/>
        <v>5060621.0499998573</v>
      </c>
      <c r="G2" s="59">
        <f t="shared" si="0"/>
        <v>5194156.0499998815</v>
      </c>
      <c r="H2" s="89">
        <f t="shared" si="0"/>
        <v>5381845.049999984</v>
      </c>
    </row>
    <row r="3" spans="1:8" x14ac:dyDescent="0.25">
      <c r="A3" s="82" t="s">
        <v>7</v>
      </c>
      <c r="B3" s="112">
        <f>SUM(B4:B7)</f>
        <v>2423424</v>
      </c>
      <c r="C3" s="112">
        <f t="shared" ref="C3:H3" si="1">SUM(C4:C7)</f>
        <v>2640200.0930437408</v>
      </c>
      <c r="D3" s="112">
        <f t="shared" si="1"/>
        <v>2754950.0449999999</v>
      </c>
      <c r="E3" s="112">
        <f t="shared" si="1"/>
        <v>2888188.0500001875</v>
      </c>
      <c r="F3" s="131">
        <f t="shared" si="1"/>
        <v>3028087.0499998569</v>
      </c>
      <c r="G3" s="112">
        <f t="shared" si="1"/>
        <v>3174981.0499998811</v>
      </c>
      <c r="H3" s="90">
        <f t="shared" si="1"/>
        <v>3329220.049999984</v>
      </c>
    </row>
    <row r="4" spans="1:8" x14ac:dyDescent="0.25">
      <c r="A4" s="24" t="s">
        <v>8</v>
      </c>
      <c r="B4" s="52">
        <v>2332935</v>
      </c>
      <c r="C4" s="52">
        <v>2550000</v>
      </c>
      <c r="D4" s="25">
        <v>2664750</v>
      </c>
      <c r="E4" s="25">
        <v>2797988</v>
      </c>
      <c r="F4" s="38">
        <v>2937887</v>
      </c>
      <c r="G4" s="25">
        <v>3084781</v>
      </c>
      <c r="H4" s="43">
        <v>3239020</v>
      </c>
    </row>
    <row r="5" spans="1:8" s="121" customFormat="1" x14ac:dyDescent="0.25">
      <c r="A5" s="145"/>
      <c r="B5" s="171"/>
      <c r="C5" s="236">
        <f>C4/B4-1</f>
        <v>9.3043741038648653E-2</v>
      </c>
      <c r="D5" s="236">
        <f t="shared" ref="D5:H5" si="2">D4/C4-1</f>
        <v>4.4999999999999929E-2</v>
      </c>
      <c r="E5" s="236">
        <f t="shared" si="2"/>
        <v>5.0000187634862581E-2</v>
      </c>
      <c r="F5" s="236">
        <f t="shared" si="2"/>
        <v>4.9999857040130324E-2</v>
      </c>
      <c r="G5" s="236">
        <f t="shared" si="2"/>
        <v>4.9999880866758994E-2</v>
      </c>
      <c r="H5" s="236">
        <f t="shared" si="2"/>
        <v>4.9999983791394031E-2</v>
      </c>
    </row>
    <row r="6" spans="1:8" x14ac:dyDescent="0.25">
      <c r="A6" s="24" t="s">
        <v>9</v>
      </c>
      <c r="B6" s="52">
        <v>90315</v>
      </c>
      <c r="C6" s="52">
        <v>90000</v>
      </c>
      <c r="D6" s="52">
        <v>90000</v>
      </c>
      <c r="E6" s="52">
        <v>90000</v>
      </c>
      <c r="F6" s="52">
        <v>90000</v>
      </c>
      <c r="G6" s="25">
        <v>90000</v>
      </c>
      <c r="H6" s="43">
        <v>90000</v>
      </c>
    </row>
    <row r="7" spans="1:8" x14ac:dyDescent="0.25">
      <c r="A7" s="24" t="s">
        <v>10</v>
      </c>
      <c r="B7" s="52">
        <v>174</v>
      </c>
      <c r="C7" s="52">
        <v>200</v>
      </c>
      <c r="D7" s="25">
        <v>200</v>
      </c>
      <c r="E7" s="25">
        <v>200</v>
      </c>
      <c r="F7" s="25">
        <v>200</v>
      </c>
      <c r="G7" s="25">
        <v>200</v>
      </c>
      <c r="H7" s="43">
        <v>200</v>
      </c>
    </row>
    <row r="8" spans="1:8" x14ac:dyDescent="0.25">
      <c r="A8" s="82" t="s">
        <v>11</v>
      </c>
      <c r="B8" s="36">
        <v>420551</v>
      </c>
      <c r="C8" s="36">
        <v>424621</v>
      </c>
      <c r="D8" s="83">
        <v>430000</v>
      </c>
      <c r="E8" s="83">
        <v>435000</v>
      </c>
      <c r="F8" s="84">
        <v>440000</v>
      </c>
      <c r="G8" s="83">
        <v>445000</v>
      </c>
      <c r="H8" s="85">
        <v>445000</v>
      </c>
    </row>
    <row r="9" spans="1:8" x14ac:dyDescent="0.25">
      <c r="A9" s="86" t="s">
        <v>58</v>
      </c>
      <c r="B9" s="87">
        <f>SUM(B10:B16)</f>
        <v>53032</v>
      </c>
      <c r="C9" s="87">
        <f t="shared" ref="C9:H9" si="3">SUM(C10:C16)</f>
        <v>67160</v>
      </c>
      <c r="D9" s="87">
        <f t="shared" si="3"/>
        <v>67160</v>
      </c>
      <c r="E9" s="87">
        <f t="shared" si="3"/>
        <v>67160</v>
      </c>
      <c r="F9" s="87">
        <f t="shared" si="3"/>
        <v>67160</v>
      </c>
      <c r="G9" s="87">
        <f t="shared" si="3"/>
        <v>67160</v>
      </c>
      <c r="H9" s="93">
        <f t="shared" si="3"/>
        <v>67160</v>
      </c>
    </row>
    <row r="10" spans="1:8" s="88" customFormat="1" x14ac:dyDescent="0.25">
      <c r="A10" s="24" t="s">
        <v>60</v>
      </c>
      <c r="B10" s="53"/>
      <c r="C10" s="53"/>
      <c r="D10" s="25"/>
      <c r="E10" s="25"/>
      <c r="F10" s="38"/>
      <c r="G10" s="25"/>
      <c r="H10" s="43"/>
    </row>
    <row r="11" spans="1:8" s="88" customFormat="1" x14ac:dyDescent="0.25">
      <c r="A11" s="24" t="s">
        <v>61</v>
      </c>
      <c r="B11" s="53">
        <v>1256</v>
      </c>
      <c r="C11" s="53"/>
      <c r="D11" s="25"/>
      <c r="E11" s="25"/>
      <c r="F11" s="38"/>
      <c r="G11" s="25"/>
      <c r="H11" s="43"/>
    </row>
    <row r="12" spans="1:8" s="88" customFormat="1" x14ac:dyDescent="0.25">
      <c r="A12" s="24" t="s">
        <v>64</v>
      </c>
      <c r="B12" s="103" t="s">
        <v>67</v>
      </c>
      <c r="C12" s="103" t="s">
        <v>67</v>
      </c>
      <c r="D12" s="103" t="s">
        <v>67</v>
      </c>
      <c r="E12" s="103" t="s">
        <v>67</v>
      </c>
      <c r="F12" s="103" t="s">
        <v>67</v>
      </c>
      <c r="G12" s="103" t="s">
        <v>67</v>
      </c>
      <c r="H12" s="104" t="s">
        <v>67</v>
      </c>
    </row>
    <row r="13" spans="1:8" s="88" customFormat="1" x14ac:dyDescent="0.25">
      <c r="A13" s="24" t="s">
        <v>62</v>
      </c>
      <c r="B13" s="53">
        <v>39832</v>
      </c>
      <c r="C13" s="53">
        <v>67160</v>
      </c>
      <c r="D13" s="25">
        <f>C13</f>
        <v>67160</v>
      </c>
      <c r="E13" s="25">
        <f>D13</f>
        <v>67160</v>
      </c>
      <c r="F13" s="38">
        <f>E13</f>
        <v>67160</v>
      </c>
      <c r="G13" s="25">
        <f>F13</f>
        <v>67160</v>
      </c>
      <c r="H13" s="43">
        <f>G13</f>
        <v>67160</v>
      </c>
    </row>
    <row r="14" spans="1:8" s="88" customFormat="1" x14ac:dyDescent="0.25">
      <c r="A14" s="24" t="s">
        <v>63</v>
      </c>
      <c r="B14" s="53">
        <v>2244</v>
      </c>
      <c r="C14" s="53"/>
      <c r="D14" s="25"/>
      <c r="E14" s="25"/>
      <c r="F14" s="38"/>
      <c r="G14" s="25"/>
      <c r="H14" s="43"/>
    </row>
    <row r="15" spans="1:8" s="88" customFormat="1" x14ac:dyDescent="0.25">
      <c r="A15" s="24" t="s">
        <v>65</v>
      </c>
      <c r="B15" s="53">
        <v>8498</v>
      </c>
      <c r="C15" s="53"/>
      <c r="D15" s="25"/>
      <c r="E15" s="25"/>
      <c r="F15" s="38"/>
      <c r="G15" s="25"/>
      <c r="H15" s="43"/>
    </row>
    <row r="16" spans="1:8" s="88" customFormat="1" x14ac:dyDescent="0.25">
      <c r="A16" s="24" t="s">
        <v>66</v>
      </c>
      <c r="B16" s="53">
        <v>1202</v>
      </c>
      <c r="C16" s="53"/>
      <c r="D16" s="25"/>
      <c r="E16" s="25"/>
      <c r="F16" s="38"/>
      <c r="G16" s="25"/>
      <c r="H16" s="43"/>
    </row>
    <row r="17" spans="1:8" x14ac:dyDescent="0.25">
      <c r="A17" s="82" t="s">
        <v>12</v>
      </c>
      <c r="B17" s="113">
        <f>SUM(B18:B20)</f>
        <v>1241044</v>
      </c>
      <c r="C17" s="113">
        <f t="shared" ref="C17" si="4">SUM(C18:C20)</f>
        <v>1431504</v>
      </c>
      <c r="D17" s="113">
        <f>D18+D19+D20+D29</f>
        <v>1435393</v>
      </c>
      <c r="E17" s="132">
        <f t="shared" ref="E17:H17" si="5">E18+E19+E20+E29</f>
        <v>1516837</v>
      </c>
      <c r="F17" s="132">
        <f t="shared" si="5"/>
        <v>1497534</v>
      </c>
      <c r="G17" s="132">
        <f t="shared" si="5"/>
        <v>1479175</v>
      </c>
      <c r="H17" s="132">
        <f t="shared" si="5"/>
        <v>1512625</v>
      </c>
    </row>
    <row r="18" spans="1:8" x14ac:dyDescent="0.25">
      <c r="A18" s="24" t="s">
        <v>13</v>
      </c>
      <c r="B18" s="53">
        <v>273776</v>
      </c>
      <c r="C18" s="53">
        <v>344184</v>
      </c>
      <c r="D18" s="25">
        <v>344184</v>
      </c>
      <c r="E18" s="25">
        <v>344184</v>
      </c>
      <c r="F18" s="25">
        <v>344184</v>
      </c>
      <c r="G18" s="25">
        <v>344184</v>
      </c>
      <c r="H18" s="43">
        <v>344184</v>
      </c>
    </row>
    <row r="19" spans="1:8" x14ac:dyDescent="0.25">
      <c r="A19" s="24" t="s">
        <v>14</v>
      </c>
      <c r="B19" s="53">
        <v>890122</v>
      </c>
      <c r="C19" s="53">
        <v>990655</v>
      </c>
      <c r="D19" s="25">
        <v>1020375</v>
      </c>
      <c r="E19" s="25">
        <v>1050986</v>
      </c>
      <c r="F19" s="38">
        <v>1082516</v>
      </c>
      <c r="G19" s="25">
        <v>1114991</v>
      </c>
      <c r="H19" s="43">
        <v>1148441</v>
      </c>
    </row>
    <row r="20" spans="1:8" x14ac:dyDescent="0.25">
      <c r="A20" s="24" t="s">
        <v>15</v>
      </c>
      <c r="B20" s="53">
        <v>77146</v>
      </c>
      <c r="C20" s="53">
        <v>96665</v>
      </c>
      <c r="D20" s="25">
        <v>20000</v>
      </c>
      <c r="E20" s="25">
        <v>20000</v>
      </c>
      <c r="F20" s="25">
        <v>20000</v>
      </c>
      <c r="G20" s="25">
        <v>20000</v>
      </c>
      <c r="H20" s="43">
        <v>20000</v>
      </c>
    </row>
    <row r="21" spans="1:8" x14ac:dyDescent="0.25">
      <c r="A21" s="86" t="s">
        <v>58</v>
      </c>
      <c r="B21" s="87">
        <f>SUM(B22:B28)</f>
        <v>6494</v>
      </c>
      <c r="C21" s="87">
        <f t="shared" ref="C21:H21" si="6">SUM(C22:C28)</f>
        <v>6490</v>
      </c>
      <c r="D21" s="87">
        <f t="shared" si="6"/>
        <v>6490</v>
      </c>
      <c r="E21" s="87">
        <f t="shared" si="6"/>
        <v>6490</v>
      </c>
      <c r="F21" s="87">
        <f t="shared" si="6"/>
        <v>6490</v>
      </c>
      <c r="G21" s="87">
        <f t="shared" si="6"/>
        <v>6490</v>
      </c>
      <c r="H21" s="93">
        <f t="shared" si="6"/>
        <v>6490</v>
      </c>
    </row>
    <row r="22" spans="1:8" x14ac:dyDescent="0.25">
      <c r="A22" s="24" t="s">
        <v>60</v>
      </c>
      <c r="B22" s="53"/>
      <c r="C22" s="53"/>
      <c r="D22" s="25"/>
      <c r="E22" s="25"/>
      <c r="F22" s="38"/>
      <c r="G22" s="25"/>
      <c r="H22" s="43"/>
    </row>
    <row r="23" spans="1:8" x14ac:dyDescent="0.25">
      <c r="A23" s="24" t="s">
        <v>61</v>
      </c>
      <c r="B23" s="53"/>
      <c r="C23" s="53"/>
      <c r="D23" s="25"/>
      <c r="E23" s="25"/>
      <c r="F23" s="38"/>
      <c r="G23" s="25"/>
      <c r="H23" s="43"/>
    </row>
    <row r="24" spans="1:8" x14ac:dyDescent="0.25">
      <c r="A24" s="24" t="s">
        <v>64</v>
      </c>
      <c r="B24" s="103" t="s">
        <v>67</v>
      </c>
      <c r="C24" s="103" t="s">
        <v>67</v>
      </c>
      <c r="D24" s="103" t="s">
        <v>67</v>
      </c>
      <c r="E24" s="103" t="s">
        <v>67</v>
      </c>
      <c r="F24" s="103" t="s">
        <v>67</v>
      </c>
      <c r="G24" s="103" t="s">
        <v>67</v>
      </c>
      <c r="H24" s="104" t="s">
        <v>67</v>
      </c>
    </row>
    <row r="25" spans="1:8" x14ac:dyDescent="0.25">
      <c r="A25" s="24" t="s">
        <v>62</v>
      </c>
      <c r="B25" s="53">
        <v>6494</v>
      </c>
      <c r="C25" s="53">
        <v>6490</v>
      </c>
      <c r="D25" s="25">
        <f>C25</f>
        <v>6490</v>
      </c>
      <c r="E25" s="25">
        <f>D25</f>
        <v>6490</v>
      </c>
      <c r="F25" s="38">
        <f>E25</f>
        <v>6490</v>
      </c>
      <c r="G25" s="25">
        <f>F25</f>
        <v>6490</v>
      </c>
      <c r="H25" s="43">
        <f>G25</f>
        <v>6490</v>
      </c>
    </row>
    <row r="26" spans="1:8" x14ac:dyDescent="0.25">
      <c r="A26" s="24" t="s">
        <v>63</v>
      </c>
      <c r="B26" s="53"/>
      <c r="C26" s="53"/>
      <c r="D26" s="25"/>
      <c r="E26" s="25"/>
      <c r="F26" s="38"/>
      <c r="G26" s="25"/>
      <c r="H26" s="43"/>
    </row>
    <row r="27" spans="1:8" x14ac:dyDescent="0.25">
      <c r="A27" s="24" t="s">
        <v>65</v>
      </c>
      <c r="B27" s="53"/>
      <c r="C27" s="53"/>
      <c r="D27" s="25"/>
      <c r="E27" s="25"/>
      <c r="F27" s="38"/>
      <c r="G27" s="25"/>
      <c r="H27" s="43"/>
    </row>
    <row r="28" spans="1:8" x14ac:dyDescent="0.25">
      <c r="A28" s="24" t="s">
        <v>66</v>
      </c>
      <c r="B28" s="53"/>
      <c r="C28" s="53"/>
      <c r="D28" s="25"/>
      <c r="E28" s="25"/>
      <c r="F28" s="38"/>
      <c r="G28" s="25"/>
      <c r="H28" s="43"/>
    </row>
    <row r="29" spans="1:8" s="121" customFormat="1" x14ac:dyDescent="0.25">
      <c r="A29" s="239" t="s">
        <v>91</v>
      </c>
      <c r="B29" s="240"/>
      <c r="C29" s="240"/>
      <c r="D29" s="241">
        <v>50834</v>
      </c>
      <c r="E29" s="241">
        <v>101667</v>
      </c>
      <c r="F29" s="242">
        <v>50834</v>
      </c>
      <c r="G29" s="241"/>
      <c r="H29" s="243"/>
    </row>
    <row r="30" spans="1:8" x14ac:dyDescent="0.25">
      <c r="A30" s="82" t="s">
        <v>16</v>
      </c>
      <c r="B30" s="36">
        <v>88462</v>
      </c>
      <c r="C30" s="36">
        <v>92112</v>
      </c>
      <c r="D30" s="83">
        <v>95000</v>
      </c>
      <c r="E30" s="83">
        <v>95000</v>
      </c>
      <c r="F30" s="83">
        <v>95000</v>
      </c>
      <c r="G30" s="83">
        <v>95000</v>
      </c>
      <c r="H30" s="85">
        <v>95000</v>
      </c>
    </row>
    <row r="31" spans="1:8" x14ac:dyDescent="0.25">
      <c r="A31" s="86" t="s">
        <v>58</v>
      </c>
      <c r="B31" s="87">
        <f>SUM(B32:B38)</f>
        <v>0</v>
      </c>
      <c r="C31" s="87">
        <f t="shared" ref="C31:H31" si="7">SUM(C32:C38)</f>
        <v>0</v>
      </c>
      <c r="D31" s="87">
        <f t="shared" si="7"/>
        <v>0</v>
      </c>
      <c r="E31" s="87">
        <f t="shared" si="7"/>
        <v>0</v>
      </c>
      <c r="F31" s="87">
        <f t="shared" si="7"/>
        <v>0</v>
      </c>
      <c r="G31" s="87">
        <f t="shared" si="7"/>
        <v>0</v>
      </c>
      <c r="H31" s="93">
        <f t="shared" si="7"/>
        <v>0</v>
      </c>
    </row>
    <row r="32" spans="1:8" x14ac:dyDescent="0.25">
      <c r="A32" s="24" t="s">
        <v>60</v>
      </c>
      <c r="B32" s="53"/>
      <c r="C32" s="53"/>
      <c r="D32" s="25"/>
      <c r="E32" s="25"/>
      <c r="F32" s="38"/>
      <c r="G32" s="25"/>
      <c r="H32" s="43"/>
    </row>
    <row r="33" spans="1:8" x14ac:dyDescent="0.25">
      <c r="A33" s="24" t="s">
        <v>61</v>
      </c>
      <c r="B33" s="53"/>
      <c r="C33" s="53"/>
      <c r="D33" s="25"/>
      <c r="E33" s="25"/>
      <c r="F33" s="38"/>
      <c r="G33" s="25"/>
      <c r="H33" s="43"/>
    </row>
    <row r="34" spans="1:8" x14ac:dyDescent="0.25">
      <c r="A34" s="24" t="s">
        <v>64</v>
      </c>
      <c r="B34" s="103" t="s">
        <v>67</v>
      </c>
      <c r="C34" s="103" t="s">
        <v>67</v>
      </c>
      <c r="D34" s="103" t="s">
        <v>67</v>
      </c>
      <c r="E34" s="103" t="s">
        <v>67</v>
      </c>
      <c r="F34" s="103" t="s">
        <v>67</v>
      </c>
      <c r="G34" s="103" t="s">
        <v>67</v>
      </c>
      <c r="H34" s="104" t="s">
        <v>67</v>
      </c>
    </row>
    <row r="35" spans="1:8" x14ac:dyDescent="0.25">
      <c r="A35" s="24" t="s">
        <v>62</v>
      </c>
      <c r="B35" s="53"/>
      <c r="C35" s="53"/>
      <c r="D35" s="25"/>
      <c r="E35" s="25"/>
      <c r="F35" s="38"/>
      <c r="G35" s="25"/>
      <c r="H35" s="43"/>
    </row>
    <row r="36" spans="1:8" x14ac:dyDescent="0.25">
      <c r="A36" s="24" t="s">
        <v>63</v>
      </c>
      <c r="B36" s="53"/>
      <c r="C36" s="53"/>
      <c r="D36" s="25"/>
      <c r="E36" s="25"/>
      <c r="F36" s="38"/>
      <c r="G36" s="25"/>
      <c r="H36" s="43"/>
    </row>
    <row r="37" spans="1:8" x14ac:dyDescent="0.25">
      <c r="A37" s="24" t="s">
        <v>65</v>
      </c>
      <c r="B37" s="53"/>
      <c r="C37" s="53"/>
      <c r="D37" s="25"/>
      <c r="E37" s="25"/>
      <c r="F37" s="38"/>
      <c r="G37" s="25"/>
      <c r="H37" s="43"/>
    </row>
    <row r="38" spans="1:8" x14ac:dyDescent="0.25">
      <c r="A38" s="24" t="s">
        <v>66</v>
      </c>
      <c r="B38" s="53"/>
      <c r="C38" s="53"/>
      <c r="D38" s="25"/>
      <c r="E38" s="25"/>
      <c r="F38" s="38"/>
      <c r="G38" s="25"/>
      <c r="H38" s="43"/>
    </row>
    <row r="39" spans="1:8" x14ac:dyDescent="0.25">
      <c r="A39" s="60" t="s">
        <v>17</v>
      </c>
      <c r="B39" s="61">
        <f>B40+B49</f>
        <v>3697766</v>
      </c>
      <c r="C39" s="61">
        <f>C40+C49</f>
        <v>4175412</v>
      </c>
      <c r="D39" s="61">
        <f t="shared" ref="D39:H39" si="8">D40+D49</f>
        <v>4287633</v>
      </c>
      <c r="E39" s="61">
        <f t="shared" si="8"/>
        <v>4334192</v>
      </c>
      <c r="F39" s="61">
        <f t="shared" si="8"/>
        <v>4369874</v>
      </c>
      <c r="G39" s="61">
        <f t="shared" si="8"/>
        <v>4435640</v>
      </c>
      <c r="H39" s="61">
        <f t="shared" si="8"/>
        <v>4502575</v>
      </c>
    </row>
    <row r="40" spans="1:8" x14ac:dyDescent="0.25">
      <c r="A40" s="24" t="s">
        <v>18</v>
      </c>
      <c r="B40" s="53">
        <v>238582</v>
      </c>
      <c r="C40" s="53">
        <v>286984</v>
      </c>
      <c r="D40" s="25">
        <v>290000</v>
      </c>
      <c r="E40" s="25">
        <v>290000</v>
      </c>
      <c r="F40" s="38">
        <v>290000</v>
      </c>
      <c r="G40" s="25">
        <v>290000</v>
      </c>
      <c r="H40" s="43">
        <v>290000</v>
      </c>
    </row>
    <row r="41" spans="1:8" x14ac:dyDescent="0.25">
      <c r="A41" s="86" t="s">
        <v>59</v>
      </c>
      <c r="B41" s="87">
        <f>SUM(B42:B48)</f>
        <v>2107</v>
      </c>
      <c r="C41" s="87">
        <f t="shared" ref="C41:H41" si="9">SUM(C42:C48)</f>
        <v>0</v>
      </c>
      <c r="D41" s="87">
        <f t="shared" si="9"/>
        <v>0</v>
      </c>
      <c r="E41" s="87">
        <f t="shared" si="9"/>
        <v>0</v>
      </c>
      <c r="F41" s="87">
        <f t="shared" si="9"/>
        <v>0</v>
      </c>
      <c r="G41" s="87">
        <f t="shared" si="9"/>
        <v>0</v>
      </c>
      <c r="H41" s="93">
        <f t="shared" si="9"/>
        <v>0</v>
      </c>
    </row>
    <row r="42" spans="1:8" x14ac:dyDescent="0.25">
      <c r="A42" s="24" t="s">
        <v>60</v>
      </c>
      <c r="B42" s="53"/>
      <c r="C42" s="53"/>
      <c r="D42" s="25"/>
      <c r="E42" s="25"/>
      <c r="F42" s="38"/>
      <c r="G42" s="25"/>
      <c r="H42" s="43"/>
    </row>
    <row r="43" spans="1:8" x14ac:dyDescent="0.25">
      <c r="A43" s="24" t="s">
        <v>61</v>
      </c>
      <c r="B43" s="53"/>
      <c r="C43" s="53"/>
      <c r="D43" s="25"/>
      <c r="E43" s="25"/>
      <c r="F43" s="38"/>
      <c r="G43" s="25"/>
      <c r="H43" s="43"/>
    </row>
    <row r="44" spans="1:8" x14ac:dyDescent="0.25">
      <c r="A44" s="24" t="s">
        <v>64</v>
      </c>
      <c r="B44" s="103" t="s">
        <v>67</v>
      </c>
      <c r="C44" s="103" t="s">
        <v>67</v>
      </c>
      <c r="D44" s="103" t="s">
        <v>67</v>
      </c>
      <c r="E44" s="103" t="s">
        <v>67</v>
      </c>
      <c r="F44" s="103" t="s">
        <v>67</v>
      </c>
      <c r="G44" s="103" t="s">
        <v>67</v>
      </c>
      <c r="H44" s="104" t="s">
        <v>67</v>
      </c>
    </row>
    <row r="45" spans="1:8" x14ac:dyDescent="0.25">
      <c r="A45" s="24" t="s">
        <v>62</v>
      </c>
      <c r="B45" s="53">
        <v>2107</v>
      </c>
      <c r="C45" s="53"/>
      <c r="D45" s="25"/>
      <c r="E45" s="25"/>
      <c r="F45" s="38"/>
      <c r="G45" s="25"/>
      <c r="H45" s="43"/>
    </row>
    <row r="46" spans="1:8" x14ac:dyDescent="0.25">
      <c r="A46" s="24" t="s">
        <v>63</v>
      </c>
      <c r="B46" s="53"/>
      <c r="C46" s="53"/>
      <c r="D46" s="25"/>
      <c r="E46" s="25"/>
      <c r="F46" s="38"/>
      <c r="G46" s="25"/>
      <c r="H46" s="43"/>
    </row>
    <row r="47" spans="1:8" x14ac:dyDescent="0.25">
      <c r="A47" s="24" t="s">
        <v>65</v>
      </c>
      <c r="B47" s="53"/>
      <c r="C47" s="53"/>
      <c r="D47" s="25"/>
      <c r="E47" s="25"/>
      <c r="F47" s="38"/>
      <c r="G47" s="25"/>
      <c r="H47" s="43"/>
    </row>
    <row r="48" spans="1:8" x14ac:dyDescent="0.25">
      <c r="A48" s="24" t="s">
        <v>66</v>
      </c>
      <c r="B48" s="53"/>
      <c r="C48" s="53"/>
      <c r="D48" s="25"/>
      <c r="E48" s="25"/>
      <c r="F48" s="38"/>
      <c r="G48" s="25"/>
      <c r="H48" s="43"/>
    </row>
    <row r="49" spans="1:8" x14ac:dyDescent="0.25">
      <c r="A49" s="82" t="s">
        <v>19</v>
      </c>
      <c r="B49" s="113">
        <f>B50+B53+B65</f>
        <v>3459184</v>
      </c>
      <c r="C49" s="113">
        <f t="shared" ref="C49" si="10">C50+C53+C65</f>
        <v>3888428</v>
      </c>
      <c r="D49" s="113">
        <f>D50+D52+D53+D55+D65</f>
        <v>3997633</v>
      </c>
      <c r="E49" s="132">
        <f t="shared" ref="E49:H49" si="11">E50+E52+E53+E55+E65</f>
        <v>4044192</v>
      </c>
      <c r="F49" s="132">
        <f t="shared" si="11"/>
        <v>4079874</v>
      </c>
      <c r="G49" s="132">
        <f t="shared" si="11"/>
        <v>4145640</v>
      </c>
      <c r="H49" s="132">
        <f t="shared" si="11"/>
        <v>4212575</v>
      </c>
    </row>
    <row r="50" spans="1:8" x14ac:dyDescent="0.25">
      <c r="A50" s="24" t="s">
        <v>20</v>
      </c>
      <c r="B50" s="53">
        <v>2170806</v>
      </c>
      <c r="C50" s="53">
        <v>2409287</v>
      </c>
      <c r="D50" s="25">
        <v>2457473</v>
      </c>
      <c r="E50" s="25">
        <v>2506622</v>
      </c>
      <c r="F50" s="38">
        <v>2556755</v>
      </c>
      <c r="G50" s="25">
        <v>2607890</v>
      </c>
      <c r="H50" s="43">
        <v>2660048</v>
      </c>
    </row>
    <row r="51" spans="1:8" s="121" customFormat="1" x14ac:dyDescent="0.25">
      <c r="A51" s="145"/>
      <c r="B51" s="172"/>
      <c r="C51" s="238">
        <f>C50/B50-1</f>
        <v>0.10985827383930213</v>
      </c>
      <c r="D51" s="236">
        <f t="shared" ref="D51:H51" si="12">D50/C50-1</f>
        <v>2.0000107915744358E-2</v>
      </c>
      <c r="E51" s="236">
        <f t="shared" si="12"/>
        <v>1.9999812815847839E-2</v>
      </c>
      <c r="F51" s="236">
        <f t="shared" si="12"/>
        <v>2.0000223408236373E-2</v>
      </c>
      <c r="G51" s="236">
        <f t="shared" si="12"/>
        <v>1.9999960887922441E-2</v>
      </c>
      <c r="H51" s="236">
        <f t="shared" si="12"/>
        <v>2.0000076690351198E-2</v>
      </c>
    </row>
    <row r="52" spans="1:8" s="121" customFormat="1" x14ac:dyDescent="0.25">
      <c r="A52" s="239" t="s">
        <v>92</v>
      </c>
      <c r="B52" s="240"/>
      <c r="C52" s="246"/>
      <c r="D52" s="246">
        <v>40000</v>
      </c>
      <c r="E52" s="246">
        <v>23576</v>
      </c>
      <c r="F52" s="246"/>
      <c r="G52" s="246"/>
      <c r="H52" s="247"/>
    </row>
    <row r="53" spans="1:8" x14ac:dyDescent="0.25">
      <c r="A53" s="24" t="s">
        <v>21</v>
      </c>
      <c r="B53" s="53">
        <v>1141297</v>
      </c>
      <c r="C53" s="53">
        <v>1420089</v>
      </c>
      <c r="D53" s="25">
        <v>1434290</v>
      </c>
      <c r="E53" s="25">
        <v>1448633</v>
      </c>
      <c r="F53" s="38">
        <v>1463119</v>
      </c>
      <c r="G53" s="25">
        <v>1477750</v>
      </c>
      <c r="H53" s="43">
        <v>1492527</v>
      </c>
    </row>
    <row r="54" spans="1:8" s="121" customFormat="1" x14ac:dyDescent="0.25">
      <c r="A54" s="145"/>
      <c r="B54" s="172"/>
      <c r="C54" s="238">
        <f>C53/B53-1</f>
        <v>0.24427646791326008</v>
      </c>
      <c r="D54" s="236">
        <f t="shared" ref="D54:H54" si="13">D53/C53-1</f>
        <v>1.0000077459933809E-2</v>
      </c>
      <c r="E54" s="236">
        <f t="shared" si="13"/>
        <v>1.0000069720907279E-2</v>
      </c>
      <c r="F54" s="236">
        <f t="shared" si="13"/>
        <v>9.9997721990316979E-3</v>
      </c>
      <c r="G54" s="236">
        <f t="shared" si="13"/>
        <v>9.9998701404329093E-3</v>
      </c>
      <c r="H54" s="236">
        <f t="shared" si="13"/>
        <v>9.9996616477753264E-3</v>
      </c>
    </row>
    <row r="55" spans="1:8" s="121" customFormat="1" x14ac:dyDescent="0.25">
      <c r="A55" s="239" t="s">
        <v>93</v>
      </c>
      <c r="B55" s="240"/>
      <c r="C55" s="246"/>
      <c r="D55" s="246">
        <v>5870</v>
      </c>
      <c r="E55" s="246">
        <v>5361</v>
      </c>
      <c r="F55" s="246"/>
      <c r="G55" s="246"/>
      <c r="H55" s="246"/>
    </row>
    <row r="56" spans="1:8" x14ac:dyDescent="0.25">
      <c r="A56" s="86" t="s">
        <v>59</v>
      </c>
      <c r="B56" s="87">
        <f>SUM(B57:B63)</f>
        <v>183682</v>
      </c>
      <c r="C56" s="87">
        <f t="shared" ref="C56:H56" si="14">SUM(C57:C63)</f>
        <v>187460</v>
      </c>
      <c r="D56" s="87">
        <f t="shared" si="14"/>
        <v>187460</v>
      </c>
      <c r="E56" s="87">
        <f t="shared" si="14"/>
        <v>187460</v>
      </c>
      <c r="F56" s="87">
        <f t="shared" si="14"/>
        <v>187460</v>
      </c>
      <c r="G56" s="87">
        <f t="shared" si="14"/>
        <v>187460</v>
      </c>
      <c r="H56" s="93">
        <f t="shared" si="14"/>
        <v>187460</v>
      </c>
    </row>
    <row r="57" spans="1:8" x14ac:dyDescent="0.25">
      <c r="A57" s="24" t="s">
        <v>60</v>
      </c>
      <c r="B57" s="53">
        <v>0</v>
      </c>
      <c r="C57" s="53"/>
      <c r="D57" s="25"/>
      <c r="E57" s="25"/>
      <c r="F57" s="38"/>
      <c r="G57" s="25"/>
      <c r="H57" s="43"/>
    </row>
    <row r="58" spans="1:8" x14ac:dyDescent="0.25">
      <c r="A58" s="24" t="s">
        <v>61</v>
      </c>
      <c r="B58" s="53">
        <v>1540</v>
      </c>
      <c r="C58" s="53"/>
      <c r="D58" s="25"/>
      <c r="E58" s="25"/>
      <c r="F58" s="38"/>
      <c r="G58" s="25"/>
      <c r="H58" s="43"/>
    </row>
    <row r="59" spans="1:8" x14ac:dyDescent="0.25">
      <c r="A59" s="24" t="s">
        <v>64</v>
      </c>
      <c r="B59" s="103" t="s">
        <v>67</v>
      </c>
      <c r="C59" s="103" t="s">
        <v>67</v>
      </c>
      <c r="D59" s="103" t="s">
        <v>67</v>
      </c>
      <c r="E59" s="103" t="s">
        <v>67</v>
      </c>
      <c r="F59" s="103" t="s">
        <v>67</v>
      </c>
      <c r="G59" s="103" t="s">
        <v>67</v>
      </c>
      <c r="H59" s="104" t="s">
        <v>67</v>
      </c>
    </row>
    <row r="60" spans="1:8" x14ac:dyDescent="0.25">
      <c r="A60" s="24" t="s">
        <v>62</v>
      </c>
      <c r="B60" s="53">
        <v>180826</v>
      </c>
      <c r="C60" s="53">
        <v>187460</v>
      </c>
      <c r="D60" s="25">
        <f>C60</f>
        <v>187460</v>
      </c>
      <c r="E60" s="25">
        <f>D60</f>
        <v>187460</v>
      </c>
      <c r="F60" s="38">
        <f>E60</f>
        <v>187460</v>
      </c>
      <c r="G60" s="25">
        <f>F60</f>
        <v>187460</v>
      </c>
      <c r="H60" s="43">
        <f>G60</f>
        <v>187460</v>
      </c>
    </row>
    <row r="61" spans="1:8" x14ac:dyDescent="0.25">
      <c r="A61" s="24" t="s">
        <v>63</v>
      </c>
      <c r="B61" s="53">
        <v>0</v>
      </c>
      <c r="C61" s="53"/>
      <c r="D61" s="25"/>
      <c r="E61" s="25"/>
      <c r="F61" s="38"/>
      <c r="G61" s="25"/>
      <c r="H61" s="43"/>
    </row>
    <row r="62" spans="1:8" x14ac:dyDescent="0.25">
      <c r="A62" s="24" t="s">
        <v>65</v>
      </c>
      <c r="B62" s="53">
        <v>1188</v>
      </c>
      <c r="C62" s="53"/>
      <c r="D62" s="25"/>
      <c r="E62" s="25"/>
      <c r="F62" s="38"/>
      <c r="G62" s="25"/>
      <c r="H62" s="43"/>
    </row>
    <row r="63" spans="1:8" x14ac:dyDescent="0.25">
      <c r="A63" s="24" t="s">
        <v>66</v>
      </c>
      <c r="B63" s="53">
        <v>128</v>
      </c>
      <c r="C63" s="53"/>
      <c r="D63" s="25"/>
      <c r="E63" s="25"/>
      <c r="F63" s="38"/>
      <c r="G63" s="25"/>
      <c r="H63" s="43"/>
    </row>
    <row r="64" spans="1:8" x14ac:dyDescent="0.25">
      <c r="A64" s="26" t="s">
        <v>22</v>
      </c>
      <c r="B64" s="22"/>
      <c r="C64" s="22"/>
      <c r="D64" s="27"/>
      <c r="E64" s="27"/>
      <c r="F64" s="39"/>
      <c r="G64" s="27"/>
      <c r="H64" s="44"/>
    </row>
    <row r="65" spans="1:8" x14ac:dyDescent="0.25">
      <c r="A65" s="24" t="s">
        <v>23</v>
      </c>
      <c r="B65" s="53">
        <v>147081</v>
      </c>
      <c r="C65" s="53">
        <v>59052</v>
      </c>
      <c r="D65" s="25">
        <v>60000</v>
      </c>
      <c r="E65" s="25">
        <v>60000</v>
      </c>
      <c r="F65" s="38">
        <v>60000</v>
      </c>
      <c r="G65" s="25">
        <v>60000</v>
      </c>
      <c r="H65" s="43">
        <v>60000</v>
      </c>
    </row>
    <row r="66" spans="1:8" x14ac:dyDescent="0.25">
      <c r="A66" s="86" t="s">
        <v>59</v>
      </c>
      <c r="B66" s="87">
        <f>SUM(B67:B73)</f>
        <v>0</v>
      </c>
      <c r="C66" s="87">
        <f t="shared" ref="C66:H66" si="15">SUM(C67:C73)</f>
        <v>0</v>
      </c>
      <c r="D66" s="87">
        <f t="shared" si="15"/>
        <v>0</v>
      </c>
      <c r="E66" s="87">
        <f t="shared" si="15"/>
        <v>0</v>
      </c>
      <c r="F66" s="87">
        <f t="shared" si="15"/>
        <v>0</v>
      </c>
      <c r="G66" s="87">
        <f t="shared" si="15"/>
        <v>0</v>
      </c>
      <c r="H66" s="93">
        <f t="shared" si="15"/>
        <v>0</v>
      </c>
    </row>
    <row r="67" spans="1:8" x14ac:dyDescent="0.25">
      <c r="A67" s="24" t="s">
        <v>60</v>
      </c>
      <c r="B67" s="53"/>
      <c r="C67" s="53"/>
      <c r="D67" s="25"/>
      <c r="E67" s="25"/>
      <c r="F67" s="38"/>
      <c r="G67" s="25"/>
      <c r="H67" s="43"/>
    </row>
    <row r="68" spans="1:8" x14ac:dyDescent="0.25">
      <c r="A68" s="24" t="s">
        <v>61</v>
      </c>
      <c r="B68" s="53"/>
      <c r="C68" s="53"/>
      <c r="D68" s="25"/>
      <c r="E68" s="25"/>
      <c r="F68" s="38"/>
      <c r="G68" s="25"/>
      <c r="H68" s="43"/>
    </row>
    <row r="69" spans="1:8" x14ac:dyDescent="0.25">
      <c r="A69" s="24" t="s">
        <v>64</v>
      </c>
      <c r="B69" s="103" t="s">
        <v>67</v>
      </c>
      <c r="C69" s="103" t="s">
        <v>67</v>
      </c>
      <c r="D69" s="103" t="s">
        <v>67</v>
      </c>
      <c r="E69" s="103" t="s">
        <v>67</v>
      </c>
      <c r="F69" s="103" t="s">
        <v>67</v>
      </c>
      <c r="G69" s="103" t="s">
        <v>67</v>
      </c>
      <c r="H69" s="104" t="s">
        <v>67</v>
      </c>
    </row>
    <row r="70" spans="1:8" x14ac:dyDescent="0.25">
      <c r="A70" s="24" t="s">
        <v>62</v>
      </c>
      <c r="B70" s="53"/>
      <c r="C70" s="53"/>
      <c r="D70" s="25"/>
      <c r="E70" s="25"/>
      <c r="F70" s="38"/>
      <c r="G70" s="25"/>
      <c r="H70" s="43"/>
    </row>
    <row r="71" spans="1:8" x14ac:dyDescent="0.25">
      <c r="A71" s="24" t="s">
        <v>63</v>
      </c>
      <c r="B71" s="53"/>
      <c r="C71" s="53"/>
      <c r="D71" s="25"/>
      <c r="E71" s="25"/>
      <c r="F71" s="38"/>
      <c r="G71" s="25"/>
      <c r="H71" s="43"/>
    </row>
    <row r="72" spans="1:8" x14ac:dyDescent="0.25">
      <c r="A72" s="24" t="s">
        <v>65</v>
      </c>
      <c r="B72" s="53"/>
      <c r="C72" s="53"/>
      <c r="D72" s="25"/>
      <c r="E72" s="25"/>
      <c r="F72" s="38"/>
      <c r="G72" s="25"/>
      <c r="H72" s="43"/>
    </row>
    <row r="73" spans="1:8" x14ac:dyDescent="0.25">
      <c r="A73" s="24" t="s">
        <v>66</v>
      </c>
      <c r="B73" s="53"/>
      <c r="C73" s="53"/>
      <c r="D73" s="25"/>
      <c r="E73" s="25"/>
      <c r="F73" s="38"/>
      <c r="G73" s="25"/>
      <c r="H73" s="43"/>
    </row>
    <row r="74" spans="1:8" x14ac:dyDescent="0.25">
      <c r="A74" s="57" t="s">
        <v>24</v>
      </c>
      <c r="B74" s="56">
        <f>B2-B39</f>
        <v>475715</v>
      </c>
      <c r="C74" s="56">
        <f t="shared" ref="C74:H74" si="16">C2-C39</f>
        <v>413025.09304374084</v>
      </c>
      <c r="D74" s="56">
        <f t="shared" si="16"/>
        <v>427710.04499999993</v>
      </c>
      <c r="E74" s="56">
        <f t="shared" si="16"/>
        <v>600833.05000018701</v>
      </c>
      <c r="F74" s="56">
        <f t="shared" si="16"/>
        <v>690747.04999985732</v>
      </c>
      <c r="G74" s="56">
        <f t="shared" si="16"/>
        <v>758516.04999988154</v>
      </c>
      <c r="H74" s="96">
        <f t="shared" si="16"/>
        <v>879270.04999998398</v>
      </c>
    </row>
    <row r="75" spans="1:8" x14ac:dyDescent="0.25">
      <c r="A75" s="62" t="s">
        <v>25</v>
      </c>
      <c r="B75" s="63">
        <f t="shared" ref="B75:H75" si="17">SUM(B76:B86)</f>
        <v>-155180</v>
      </c>
      <c r="C75" s="63">
        <f t="shared" si="17"/>
        <v>-565866</v>
      </c>
      <c r="D75" s="63">
        <f t="shared" si="17"/>
        <v>-1361364</v>
      </c>
      <c r="E75" s="63">
        <f t="shared" si="17"/>
        <v>-591586</v>
      </c>
      <c r="F75" s="63">
        <f t="shared" si="17"/>
        <v>-568734</v>
      </c>
      <c r="G75" s="63">
        <f t="shared" si="17"/>
        <v>-630900</v>
      </c>
      <c r="H75" s="97">
        <f t="shared" si="17"/>
        <v>-655900</v>
      </c>
    </row>
    <row r="76" spans="1:8" x14ac:dyDescent="0.25">
      <c r="A76" s="1" t="s">
        <v>26</v>
      </c>
      <c r="B76" s="53">
        <v>33374</v>
      </c>
      <c r="C76" s="53">
        <v>33752</v>
      </c>
      <c r="D76" s="25">
        <v>0</v>
      </c>
      <c r="E76" s="25">
        <v>0</v>
      </c>
      <c r="F76" s="25">
        <v>0</v>
      </c>
      <c r="G76" s="25">
        <v>0</v>
      </c>
      <c r="H76" s="43">
        <v>0</v>
      </c>
    </row>
    <row r="77" spans="1:8" x14ac:dyDescent="0.25">
      <c r="A77" s="1" t="s">
        <v>27</v>
      </c>
      <c r="B77" s="53">
        <f>-26370-125149</f>
        <v>-151519</v>
      </c>
      <c r="C77" s="53">
        <v>-1293569</v>
      </c>
      <c r="D77" s="25">
        <v>-2161000</v>
      </c>
      <c r="E77" s="25">
        <v>-1567036</v>
      </c>
      <c r="F77" s="38">
        <v>-490000</v>
      </c>
      <c r="G77" s="25">
        <v>-600000</v>
      </c>
      <c r="H77" s="43">
        <v>-631000</v>
      </c>
    </row>
    <row r="78" spans="1:8" s="121" customFormat="1" x14ac:dyDescent="0.25">
      <c r="A78" s="245" t="s">
        <v>94</v>
      </c>
      <c r="B78" s="240"/>
      <c r="C78" s="240"/>
      <c r="D78" s="241">
        <v>-4964</v>
      </c>
      <c r="E78" s="241">
        <v>-72730</v>
      </c>
      <c r="F78" s="242">
        <v>-50834</v>
      </c>
      <c r="G78" s="241"/>
      <c r="H78" s="243"/>
    </row>
    <row r="79" spans="1:8" x14ac:dyDescent="0.25">
      <c r="A79" s="2" t="s">
        <v>28</v>
      </c>
      <c r="B79" s="53">
        <v>12890</v>
      </c>
      <c r="C79" s="25">
        <v>749751</v>
      </c>
      <c r="D79" s="25">
        <v>824500</v>
      </c>
      <c r="E79" s="25">
        <v>1078080</v>
      </c>
      <c r="F79" s="38">
        <v>0</v>
      </c>
      <c r="G79" s="25">
        <v>0</v>
      </c>
      <c r="H79" s="43"/>
    </row>
    <row r="80" spans="1:8" x14ac:dyDescent="0.25">
      <c r="A80" s="1" t="s">
        <v>29</v>
      </c>
      <c r="B80" s="53">
        <v>-25780</v>
      </c>
      <c r="C80" s="53">
        <v>-32500</v>
      </c>
      <c r="D80" s="25"/>
      <c r="E80" s="25"/>
      <c r="F80" s="38"/>
      <c r="G80" s="25">
        <v>0</v>
      </c>
      <c r="H80" s="43"/>
    </row>
    <row r="81" spans="1:8" x14ac:dyDescent="0.25">
      <c r="A81" s="4" t="s">
        <v>30</v>
      </c>
      <c r="B81" s="53"/>
      <c r="C81" s="53"/>
      <c r="D81" s="25"/>
      <c r="E81" s="25"/>
      <c r="F81" s="38"/>
      <c r="G81" s="25"/>
      <c r="H81" s="43"/>
    </row>
    <row r="82" spans="1:8" x14ac:dyDescent="0.25">
      <c r="A82" s="4" t="s">
        <v>31</v>
      </c>
      <c r="B82" s="53"/>
      <c r="C82" s="53"/>
      <c r="D82" s="25"/>
      <c r="E82" s="25"/>
      <c r="F82" s="38"/>
      <c r="G82" s="25"/>
      <c r="H82" s="43"/>
    </row>
    <row r="83" spans="1:8" x14ac:dyDescent="0.25">
      <c r="A83" s="3" t="s">
        <v>32</v>
      </c>
      <c r="B83" s="54"/>
      <c r="C83" s="54"/>
      <c r="D83" s="25"/>
      <c r="E83" s="25"/>
      <c r="F83" s="38"/>
      <c r="G83" s="25"/>
      <c r="H83" s="43"/>
    </row>
    <row r="84" spans="1:8" x14ac:dyDescent="0.25">
      <c r="A84" s="4" t="s">
        <v>33</v>
      </c>
      <c r="B84" s="53"/>
      <c r="C84" s="53"/>
      <c r="D84" s="28"/>
      <c r="E84" s="25"/>
      <c r="F84" s="38"/>
      <c r="G84" s="25"/>
      <c r="H84" s="43"/>
    </row>
    <row r="85" spans="1:8" x14ac:dyDescent="0.25">
      <c r="A85" s="13" t="s">
        <v>34</v>
      </c>
      <c r="B85" s="55">
        <v>50</v>
      </c>
      <c r="C85" s="55">
        <v>100</v>
      </c>
      <c r="D85" s="55">
        <v>100</v>
      </c>
      <c r="E85" s="55">
        <v>100</v>
      </c>
      <c r="F85" s="55">
        <v>100</v>
      </c>
      <c r="G85" s="25">
        <v>100</v>
      </c>
      <c r="H85" s="43">
        <v>100</v>
      </c>
    </row>
    <row r="86" spans="1:8" x14ac:dyDescent="0.25">
      <c r="A86" s="13" t="s">
        <v>35</v>
      </c>
      <c r="B86" s="53">
        <v>-24195</v>
      </c>
      <c r="C86" s="53">
        <v>-23400</v>
      </c>
      <c r="D86" s="25">
        <v>-20000</v>
      </c>
      <c r="E86" s="25">
        <v>-30000</v>
      </c>
      <c r="F86" s="38">
        <v>-28000</v>
      </c>
      <c r="G86" s="25">
        <v>-31000</v>
      </c>
      <c r="H86" s="43">
        <v>-25000</v>
      </c>
    </row>
    <row r="87" spans="1:8" x14ac:dyDescent="0.25">
      <c r="A87" s="65" t="s">
        <v>36</v>
      </c>
      <c r="B87" s="56">
        <f t="shared" ref="B87:H87" si="18">B74+B75</f>
        <v>320535</v>
      </c>
      <c r="C87" s="56">
        <f t="shared" si="18"/>
        <v>-152840.90695625916</v>
      </c>
      <c r="D87" s="56">
        <f t="shared" si="18"/>
        <v>-933653.95500000007</v>
      </c>
      <c r="E87" s="56">
        <f t="shared" si="18"/>
        <v>9247.0500001870096</v>
      </c>
      <c r="F87" s="56">
        <f t="shared" si="18"/>
        <v>122013.04999985732</v>
      </c>
      <c r="G87" s="56">
        <f t="shared" si="18"/>
        <v>127616.04999988154</v>
      </c>
      <c r="H87" s="96">
        <f t="shared" si="18"/>
        <v>223370.04999998398</v>
      </c>
    </row>
    <row r="88" spans="1:8" x14ac:dyDescent="0.25">
      <c r="A88" s="64" t="s">
        <v>37</v>
      </c>
      <c r="B88" s="63">
        <f>SUM(B89:B90)</f>
        <v>-268952</v>
      </c>
      <c r="C88" s="63">
        <f t="shared" ref="C88:H88" si="19">SUM(C89:C90)</f>
        <v>45264</v>
      </c>
      <c r="D88" s="63">
        <f t="shared" si="19"/>
        <v>1013810</v>
      </c>
      <c r="E88" s="63">
        <f t="shared" si="19"/>
        <v>-42451</v>
      </c>
      <c r="F88" s="63">
        <f t="shared" si="19"/>
        <v>-114772</v>
      </c>
      <c r="G88" s="63">
        <f t="shared" si="19"/>
        <v>-78410</v>
      </c>
      <c r="H88" s="97">
        <f t="shared" si="19"/>
        <v>-190591</v>
      </c>
    </row>
    <row r="89" spans="1:8" x14ac:dyDescent="0.25">
      <c r="A89" s="29" t="s">
        <v>38</v>
      </c>
      <c r="B89" s="53"/>
      <c r="C89" s="53">
        <v>318890</v>
      </c>
      <c r="D89" s="25">
        <v>1336500</v>
      </c>
      <c r="E89" s="25">
        <v>488956</v>
      </c>
      <c r="F89" s="38">
        <v>490000</v>
      </c>
      <c r="G89" s="25">
        <v>600000</v>
      </c>
      <c r="H89" s="43">
        <v>431000</v>
      </c>
    </row>
    <row r="90" spans="1:8" x14ac:dyDescent="0.25">
      <c r="A90" s="29" t="s">
        <v>39</v>
      </c>
      <c r="B90" s="53">
        <v>-268952</v>
      </c>
      <c r="C90" s="53">
        <v>-273626</v>
      </c>
      <c r="D90" s="25">
        <v>-322690</v>
      </c>
      <c r="E90" s="25">
        <v>-531407</v>
      </c>
      <c r="F90" s="38">
        <v>-604772</v>
      </c>
      <c r="G90" s="25">
        <v>-678410</v>
      </c>
      <c r="H90" s="43">
        <v>-621591</v>
      </c>
    </row>
    <row r="91" spans="1:8" ht="26.25" x14ac:dyDescent="0.25">
      <c r="A91" s="67" t="s">
        <v>40</v>
      </c>
      <c r="B91" s="68">
        <v>-9301</v>
      </c>
      <c r="C91" s="68">
        <v>-107577</v>
      </c>
      <c r="D91" s="69">
        <v>80156</v>
      </c>
      <c r="E91" s="69">
        <v>-33204</v>
      </c>
      <c r="F91" s="70">
        <v>7241</v>
      </c>
      <c r="G91" s="69">
        <v>49206</v>
      </c>
      <c r="H91" s="71">
        <v>32779</v>
      </c>
    </row>
    <row r="92" spans="1:8" ht="39" x14ac:dyDescent="0.25">
      <c r="A92" s="66" t="s">
        <v>41</v>
      </c>
      <c r="B92" s="51">
        <v>-60884</v>
      </c>
      <c r="C92" s="51">
        <v>0</v>
      </c>
      <c r="D92" s="72"/>
      <c r="E92" s="72"/>
      <c r="F92" s="73"/>
      <c r="G92" s="72"/>
      <c r="H92" s="74"/>
    </row>
    <row r="93" spans="1:8" x14ac:dyDescent="0.25">
      <c r="A93" s="30"/>
      <c r="B93" s="40"/>
      <c r="C93" s="40"/>
      <c r="D93" s="31"/>
      <c r="E93" s="31"/>
      <c r="F93" s="40"/>
      <c r="G93" s="31"/>
      <c r="H93" s="45"/>
    </row>
    <row r="94" spans="1:8" x14ac:dyDescent="0.25">
      <c r="A94" s="75" t="s">
        <v>42</v>
      </c>
      <c r="B94" s="76">
        <v>284268</v>
      </c>
      <c r="C94" s="77">
        <f t="shared" ref="C94:H94" si="20">B94+C91</f>
        <v>176691</v>
      </c>
      <c r="D94" s="77">
        <f t="shared" si="20"/>
        <v>256847</v>
      </c>
      <c r="E94" s="77">
        <f t="shared" si="20"/>
        <v>223643</v>
      </c>
      <c r="F94" s="78">
        <f t="shared" si="20"/>
        <v>230884</v>
      </c>
      <c r="G94" s="77">
        <f t="shared" si="20"/>
        <v>280090</v>
      </c>
      <c r="H94" s="79">
        <f t="shared" si="20"/>
        <v>312869</v>
      </c>
    </row>
    <row r="95" spans="1:8" x14ac:dyDescent="0.25">
      <c r="A95" s="66" t="s">
        <v>43</v>
      </c>
      <c r="B95" s="80">
        <v>1588785</v>
      </c>
      <c r="C95" s="72">
        <f>B95-B96+C88</f>
        <v>1593854</v>
      </c>
      <c r="D95" s="72">
        <f t="shared" ref="D95:F95" si="21">C95+D88</f>
        <v>2607664</v>
      </c>
      <c r="E95" s="72">
        <f t="shared" si="21"/>
        <v>2565213</v>
      </c>
      <c r="F95" s="72">
        <f t="shared" si="21"/>
        <v>2450441</v>
      </c>
      <c r="G95" s="72">
        <v>2602392</v>
      </c>
      <c r="H95" s="74">
        <v>2397460</v>
      </c>
    </row>
    <row r="96" spans="1:8" x14ac:dyDescent="0.25">
      <c r="A96" s="32" t="s">
        <v>44</v>
      </c>
      <c r="B96" s="35">
        <v>40195</v>
      </c>
      <c r="C96" s="35"/>
      <c r="D96" s="35"/>
      <c r="E96" s="35"/>
      <c r="F96" s="35"/>
      <c r="G96" s="50"/>
      <c r="H96" s="46"/>
    </row>
    <row r="97" spans="1:8" ht="23.25" x14ac:dyDescent="0.25">
      <c r="A97" s="32" t="s">
        <v>45</v>
      </c>
      <c r="B97" s="33">
        <v>0</v>
      </c>
      <c r="C97" s="33">
        <v>0</v>
      </c>
      <c r="D97" s="25"/>
      <c r="E97" s="25"/>
      <c r="F97" s="38"/>
      <c r="G97" s="25"/>
      <c r="H97" s="47"/>
    </row>
    <row r="98" spans="1:8" x14ac:dyDescent="0.25">
      <c r="A98" s="5" t="s">
        <v>46</v>
      </c>
      <c r="B98" s="113">
        <f>IF(B95-B94&lt;0,0,B95-B94)</f>
        <v>1304517</v>
      </c>
      <c r="C98" s="113">
        <f t="shared" ref="C98:H98" si="22">IF(C95-C94&lt;0,0,C95-C94)</f>
        <v>1417163</v>
      </c>
      <c r="D98" s="113">
        <f t="shared" si="22"/>
        <v>2350817</v>
      </c>
      <c r="E98" s="113">
        <f t="shared" si="22"/>
        <v>2341570</v>
      </c>
      <c r="F98" s="113">
        <f t="shared" si="22"/>
        <v>2219557</v>
      </c>
      <c r="G98" s="113">
        <f t="shared" si="22"/>
        <v>2322302</v>
      </c>
      <c r="H98" s="113">
        <f t="shared" si="22"/>
        <v>2084591</v>
      </c>
    </row>
    <row r="99" spans="1:8" x14ac:dyDescent="0.25">
      <c r="A99" s="5" t="s">
        <v>47</v>
      </c>
      <c r="B99" s="114">
        <f>B98/B2</f>
        <v>0.31257288579964781</v>
      </c>
      <c r="C99" s="114">
        <f t="shared" ref="C99:H99" si="23">C98/C2</f>
        <v>0.30885527495810661</v>
      </c>
      <c r="D99" s="114">
        <f t="shared" si="23"/>
        <v>0.4985463364097617</v>
      </c>
      <c r="E99" s="114">
        <f t="shared" si="23"/>
        <v>0.47447986104952217</v>
      </c>
      <c r="F99" s="114">
        <f t="shared" si="23"/>
        <v>0.438593796704075</v>
      </c>
      <c r="G99" s="114">
        <f t="shared" si="23"/>
        <v>0.44709900465929453</v>
      </c>
      <c r="H99" s="114">
        <f t="shared" si="23"/>
        <v>0.38733761017515844</v>
      </c>
    </row>
    <row r="100" spans="1:8" x14ac:dyDescent="0.25">
      <c r="A100" s="5" t="s">
        <v>48</v>
      </c>
      <c r="B100" s="113">
        <f>IF((B74+B64)*6&gt;B2,B2+B97,IF((B74+D97)*6&lt;0.6*B2,0.6*B2+B97,(B74+B64)*6+B97))</f>
        <v>2854290</v>
      </c>
      <c r="C100" s="113">
        <f t="shared" ref="C100:H100" si="24">IF((C74+C64)*6&gt;C2,C2+C97,IF((C74+E97)*6&lt;0.6*C2,0.6*C2+C97,(C74+C64)*6+C97))</f>
        <v>2753062.2558262446</v>
      </c>
      <c r="D100" s="113">
        <f t="shared" si="24"/>
        <v>2829205.827</v>
      </c>
      <c r="E100" s="113">
        <f t="shared" si="24"/>
        <v>3604998.3000011221</v>
      </c>
      <c r="F100" s="113">
        <f t="shared" si="24"/>
        <v>4144482.2999991439</v>
      </c>
      <c r="G100" s="113">
        <f t="shared" si="24"/>
        <v>4551096.2999992892</v>
      </c>
      <c r="H100" s="113">
        <f t="shared" si="24"/>
        <v>5275620.2999999039</v>
      </c>
    </row>
    <row r="101" spans="1:8" x14ac:dyDescent="0.25">
      <c r="A101" s="5" t="s">
        <v>49</v>
      </c>
      <c r="B101" s="114"/>
      <c r="C101" s="115"/>
      <c r="D101" s="115"/>
      <c r="E101" s="115">
        <f>E100/E2</f>
        <v>0.73049240145214367</v>
      </c>
      <c r="F101" s="115">
        <f t="shared" ref="F101:H101" si="25">F100/F2</f>
        <v>0.81896713052625447</v>
      </c>
      <c r="G101" s="115">
        <f t="shared" si="25"/>
        <v>0.87619552747156937</v>
      </c>
      <c r="H101" s="139">
        <f t="shared" si="25"/>
        <v>0.98026239161231887</v>
      </c>
    </row>
    <row r="102" spans="1:8" x14ac:dyDescent="0.25">
      <c r="A102" s="5" t="s">
        <v>50</v>
      </c>
      <c r="B102" s="112"/>
      <c r="C102" s="112"/>
      <c r="D102" s="131">
        <f>D100-D98</f>
        <v>478388.82700000005</v>
      </c>
      <c r="E102" s="112">
        <f>E100-E98</f>
        <v>1263428.3000011221</v>
      </c>
      <c r="F102" s="112">
        <f t="shared" ref="F102:H102" si="26">F100-F98</f>
        <v>1924925.2999991439</v>
      </c>
      <c r="G102" s="112">
        <f t="shared" si="26"/>
        <v>2228794.2999992892</v>
      </c>
      <c r="H102" s="112">
        <f t="shared" si="26"/>
        <v>3191029.2999999039</v>
      </c>
    </row>
    <row r="103" spans="1:8" x14ac:dyDescent="0.25">
      <c r="A103" s="6"/>
      <c r="B103" s="9"/>
      <c r="C103" s="34"/>
      <c r="D103" s="34"/>
      <c r="E103" s="34"/>
      <c r="F103" s="41"/>
      <c r="G103" s="34"/>
      <c r="H103" s="48"/>
    </row>
    <row r="104" spans="1:8" ht="15.75" thickBot="1" x14ac:dyDescent="0.3">
      <c r="A104" s="15" t="s">
        <v>51</v>
      </c>
      <c r="B104" s="16">
        <f>B87+B88-B91+B92</f>
        <v>0</v>
      </c>
      <c r="C104" s="16">
        <f t="shared" ref="C104:H104" si="27">C87+C88-C91+C92</f>
        <v>9.3043740838766098E-2</v>
      </c>
      <c r="D104" s="16">
        <f t="shared" si="27"/>
        <v>4.4999999925494194E-2</v>
      </c>
      <c r="E104" s="16">
        <f t="shared" si="27"/>
        <v>5.0000187009572983E-2</v>
      </c>
      <c r="F104" s="16">
        <f t="shared" si="27"/>
        <v>4.9999857321381569E-2</v>
      </c>
      <c r="G104" s="16">
        <f t="shared" si="27"/>
        <v>4.9999881535768509E-2</v>
      </c>
      <c r="H104" s="16">
        <f t="shared" si="27"/>
        <v>4.9999983981251717E-2</v>
      </c>
    </row>
    <row r="105" spans="1:8" x14ac:dyDescent="0.25">
      <c r="A105" s="7"/>
      <c r="B105" s="8"/>
      <c r="C105" s="8"/>
      <c r="D105" s="8"/>
      <c r="E105" s="8"/>
      <c r="F105" s="8"/>
      <c r="G105" s="8"/>
      <c r="H105" s="8"/>
    </row>
    <row r="106" spans="1:8" x14ac:dyDescent="0.25">
      <c r="A106" s="14" t="s">
        <v>52</v>
      </c>
      <c r="B106" s="116" t="s">
        <v>53</v>
      </c>
      <c r="C106" s="117">
        <f>C2/B2-1</f>
        <v>9.9426855673654835E-2</v>
      </c>
      <c r="D106" s="117">
        <f t="shared" ref="D106:H106" si="28">D2/C2-1</f>
        <v>2.7657773089807325E-2</v>
      </c>
      <c r="E106" s="117">
        <f t="shared" si="28"/>
        <v>4.6588764147951212E-2</v>
      </c>
      <c r="F106" s="117">
        <f t="shared" si="28"/>
        <v>2.5449921475001469E-2</v>
      </c>
      <c r="G106" s="117">
        <f t="shared" si="28"/>
        <v>2.6387077530736658E-2</v>
      </c>
      <c r="H106" s="117">
        <f t="shared" si="28"/>
        <v>3.6134647899172423E-2</v>
      </c>
    </row>
    <row r="107" spans="1:8" x14ac:dyDescent="0.25">
      <c r="A107" s="14" t="s">
        <v>54</v>
      </c>
      <c r="B107" s="116" t="s">
        <v>53</v>
      </c>
      <c r="C107" s="117">
        <f>C39/B39-1</f>
        <v>0.12917150517366438</v>
      </c>
      <c r="D107" s="117">
        <f t="shared" ref="D107:H107" si="29">D39/C39-1</f>
        <v>2.6876629180545564E-2</v>
      </c>
      <c r="E107" s="117">
        <f t="shared" si="29"/>
        <v>1.0858905134837782E-2</v>
      </c>
      <c r="F107" s="117">
        <f t="shared" si="29"/>
        <v>8.2326763558235871E-3</v>
      </c>
      <c r="G107" s="117">
        <f t="shared" si="29"/>
        <v>1.5049861849563584E-2</v>
      </c>
      <c r="H107" s="117">
        <f t="shared" si="29"/>
        <v>1.5090268822537389E-2</v>
      </c>
    </row>
    <row r="108" spans="1:8" x14ac:dyDescent="0.25">
      <c r="A108" s="14" t="s">
        <v>55</v>
      </c>
      <c r="B108" s="118">
        <f>B2/B39</f>
        <v>1.1286492979815381</v>
      </c>
      <c r="C108" s="118">
        <f t="shared" ref="C108:H108" si="30">C2/C39</f>
        <v>1.0989184044697244</v>
      </c>
      <c r="D108" s="118">
        <f t="shared" si="30"/>
        <v>1.0997543504772913</v>
      </c>
      <c r="E108" s="118">
        <f t="shared" si="30"/>
        <v>1.1386263114324855</v>
      </c>
      <c r="F108" s="118">
        <f t="shared" si="30"/>
        <v>1.1580702441305761</v>
      </c>
      <c r="G108" s="118">
        <f t="shared" si="30"/>
        <v>1.1710048719012096</v>
      </c>
      <c r="H108" s="118">
        <f t="shared" si="30"/>
        <v>1.195281599973345</v>
      </c>
    </row>
    <row r="110" spans="1:8" x14ac:dyDescent="0.25">
      <c r="A110" s="81" t="s">
        <v>57</v>
      </c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5"/>
  <sheetViews>
    <sheetView workbookViewId="0">
      <pane xSplit="1" ySplit="1" topLeftCell="B77" activePane="bottomRight" state="frozen"/>
      <selection pane="topRight" activeCell="B1" sqref="B1"/>
      <selection pane="bottomLeft" activeCell="A2" sqref="A2"/>
      <selection pane="bottomRight" activeCell="E65" sqref="E65"/>
    </sheetView>
  </sheetViews>
  <sheetFormatPr defaultRowHeight="15" x14ac:dyDescent="0.25"/>
  <cols>
    <col min="1" max="1" width="45.7109375" customWidth="1"/>
    <col min="2" max="2" width="14.28515625" customWidth="1"/>
    <col min="3" max="4" width="14" customWidth="1"/>
    <col min="5" max="5" width="14.5703125" customWidth="1"/>
    <col min="6" max="6" width="13.7109375" customWidth="1"/>
    <col min="7" max="7" width="18.7109375" customWidth="1"/>
    <col min="8" max="8" width="14.85546875" customWidth="1"/>
  </cols>
  <sheetData>
    <row r="1" spans="1:8" ht="37.5" customHeight="1" thickBot="1" x14ac:dyDescent="0.3">
      <c r="A1" s="12" t="s">
        <v>0</v>
      </c>
      <c r="B1" s="23" t="s">
        <v>85</v>
      </c>
      <c r="C1" s="23" t="s">
        <v>1</v>
      </c>
      <c r="D1" s="23" t="s">
        <v>2</v>
      </c>
      <c r="E1" s="23" t="s">
        <v>3</v>
      </c>
      <c r="F1" s="37" t="s">
        <v>4</v>
      </c>
      <c r="G1" s="23" t="s">
        <v>5</v>
      </c>
      <c r="H1" s="42" t="s">
        <v>56</v>
      </c>
    </row>
    <row r="2" spans="1:8" x14ac:dyDescent="0.25">
      <c r="A2" s="58" t="s">
        <v>6</v>
      </c>
      <c r="B2" s="59">
        <f>B3+B8+B17+B30</f>
        <v>46665670</v>
      </c>
      <c r="C2" s="59">
        <f t="shared" ref="C2:H2" si="0">C3+C8+C17+C30</f>
        <v>48284780.028288364</v>
      </c>
      <c r="D2" s="59">
        <f t="shared" si="0"/>
        <v>48794535.058924824</v>
      </c>
      <c r="E2" s="59">
        <f t="shared" si="0"/>
        <v>50044520.064659141</v>
      </c>
      <c r="F2" s="59">
        <f t="shared" si="0"/>
        <v>51343205.056999683</v>
      </c>
      <c r="G2" s="59">
        <f t="shared" si="0"/>
        <v>52384420.053999998</v>
      </c>
      <c r="H2" s="89">
        <f t="shared" si="0"/>
        <v>53871860.054000184</v>
      </c>
    </row>
    <row r="3" spans="1:8" x14ac:dyDescent="0.25">
      <c r="A3" s="82" t="s">
        <v>7</v>
      </c>
      <c r="B3" s="10">
        <f>SUM(B4:B7)</f>
        <v>23901920</v>
      </c>
      <c r="C3" s="10">
        <f t="shared" ref="C3:H3" si="1">SUM(C4:C7)</f>
        <v>24424470.028288368</v>
      </c>
      <c r="D3" s="10">
        <f t="shared" si="1"/>
        <v>25792220.05892482</v>
      </c>
      <c r="E3" s="10">
        <f t="shared" si="1"/>
        <v>27354300.064659141</v>
      </c>
      <c r="F3" s="10">
        <f t="shared" si="1"/>
        <v>28819560.056999683</v>
      </c>
      <c r="G3" s="10">
        <f t="shared" si="1"/>
        <v>30287830.053999998</v>
      </c>
      <c r="H3" s="90">
        <f t="shared" si="1"/>
        <v>31832230.054000188</v>
      </c>
    </row>
    <row r="4" spans="1:8" x14ac:dyDescent="0.25">
      <c r="A4" s="24" t="s">
        <v>8</v>
      </c>
      <c r="B4" s="52">
        <v>22144119</v>
      </c>
      <c r="C4" s="52">
        <v>22770540</v>
      </c>
      <c r="D4" s="25">
        <v>24112290</v>
      </c>
      <c r="E4" s="25">
        <v>25671370</v>
      </c>
      <c r="F4" s="38">
        <v>27134630</v>
      </c>
      <c r="G4" s="25">
        <v>28599900</v>
      </c>
      <c r="H4" s="43">
        <v>30144300</v>
      </c>
    </row>
    <row r="5" spans="1:8" s="121" customFormat="1" x14ac:dyDescent="0.25">
      <c r="A5" s="145"/>
      <c r="B5" s="171"/>
      <c r="C5" s="236">
        <f>C4/B4-1</f>
        <v>2.8288368573163858E-2</v>
      </c>
      <c r="D5" s="236">
        <f t="shared" ref="D5:H5" si="2">D4/C4-1</f>
        <v>5.8924821282235751E-2</v>
      </c>
      <c r="E5" s="236">
        <f t="shared" si="2"/>
        <v>6.4659142702746086E-2</v>
      </c>
      <c r="F5" s="236">
        <f t="shared" si="2"/>
        <v>5.6999684862942601E-2</v>
      </c>
      <c r="G5" s="236">
        <f t="shared" si="2"/>
        <v>5.3999999262934528E-2</v>
      </c>
      <c r="H5" s="236">
        <f t="shared" si="2"/>
        <v>5.4000188811849092E-2</v>
      </c>
    </row>
    <row r="6" spans="1:8" x14ac:dyDescent="0.25">
      <c r="A6" s="24" t="s">
        <v>9</v>
      </c>
      <c r="B6" s="52">
        <v>1310315</v>
      </c>
      <c r="C6" s="52">
        <v>1286000</v>
      </c>
      <c r="D6" s="25">
        <v>1310000</v>
      </c>
      <c r="E6" s="25">
        <v>1310000</v>
      </c>
      <c r="F6" s="38">
        <v>1310000</v>
      </c>
      <c r="G6" s="25">
        <v>1310000</v>
      </c>
      <c r="H6" s="43">
        <v>1310000</v>
      </c>
    </row>
    <row r="7" spans="1:8" x14ac:dyDescent="0.25">
      <c r="A7" s="24" t="s">
        <v>10</v>
      </c>
      <c r="B7" s="52">
        <v>447486</v>
      </c>
      <c r="C7" s="52">
        <v>367930</v>
      </c>
      <c r="D7" s="25">
        <v>369930</v>
      </c>
      <c r="E7" s="25">
        <v>372930</v>
      </c>
      <c r="F7" s="38">
        <v>374930</v>
      </c>
      <c r="G7" s="25">
        <v>377930</v>
      </c>
      <c r="H7" s="43">
        <v>377930</v>
      </c>
    </row>
    <row r="8" spans="1:8" x14ac:dyDescent="0.25">
      <c r="A8" s="82" t="s">
        <v>11</v>
      </c>
      <c r="B8" s="36">
        <v>7334230</v>
      </c>
      <c r="C8" s="36">
        <v>7657330</v>
      </c>
      <c r="D8" s="83">
        <v>7799290</v>
      </c>
      <c r="E8" s="83">
        <v>7305960</v>
      </c>
      <c r="F8" s="84">
        <v>7320620</v>
      </c>
      <c r="G8" s="83">
        <v>7329800</v>
      </c>
      <c r="H8" s="85">
        <v>7272840</v>
      </c>
    </row>
    <row r="9" spans="1:8" x14ac:dyDescent="0.25">
      <c r="A9" s="86" t="s">
        <v>58</v>
      </c>
      <c r="B9" s="87">
        <f>SUM(B10:B16)</f>
        <v>850048</v>
      </c>
      <c r="C9" s="87">
        <f t="shared" ref="C9:H9" si="3">SUM(C10:C16)</f>
        <v>877010</v>
      </c>
      <c r="D9" s="87">
        <f t="shared" si="3"/>
        <v>877010</v>
      </c>
      <c r="E9" s="87">
        <f t="shared" si="3"/>
        <v>877010</v>
      </c>
      <c r="F9" s="87">
        <f t="shared" si="3"/>
        <v>877010</v>
      </c>
      <c r="G9" s="87">
        <f t="shared" si="3"/>
        <v>877010</v>
      </c>
      <c r="H9" s="93">
        <f t="shared" si="3"/>
        <v>877010</v>
      </c>
    </row>
    <row r="10" spans="1:8" s="88" customFormat="1" x14ac:dyDescent="0.25">
      <c r="A10" s="24" t="s">
        <v>60</v>
      </c>
      <c r="B10" s="53">
        <v>48553</v>
      </c>
      <c r="C10" s="53">
        <v>53700</v>
      </c>
      <c r="D10" s="25">
        <f t="shared" ref="D10:H12" si="4">C10</f>
        <v>53700</v>
      </c>
      <c r="E10" s="25">
        <f t="shared" si="4"/>
        <v>53700</v>
      </c>
      <c r="F10" s="38">
        <f t="shared" si="4"/>
        <v>53700</v>
      </c>
      <c r="G10" s="25">
        <f t="shared" si="4"/>
        <v>53700</v>
      </c>
      <c r="H10" s="43">
        <f t="shared" si="4"/>
        <v>53700</v>
      </c>
    </row>
    <row r="11" spans="1:8" s="88" customFormat="1" x14ac:dyDescent="0.25">
      <c r="A11" s="24" t="s">
        <v>61</v>
      </c>
      <c r="B11" s="53">
        <v>240253</v>
      </c>
      <c r="C11" s="53">
        <v>252770</v>
      </c>
      <c r="D11" s="25">
        <f t="shared" si="4"/>
        <v>252770</v>
      </c>
      <c r="E11" s="25">
        <f t="shared" si="4"/>
        <v>252770</v>
      </c>
      <c r="F11" s="38">
        <f t="shared" si="4"/>
        <v>252770</v>
      </c>
      <c r="G11" s="25">
        <f t="shared" si="4"/>
        <v>252770</v>
      </c>
      <c r="H11" s="43">
        <f t="shared" si="4"/>
        <v>252770</v>
      </c>
    </row>
    <row r="12" spans="1:8" s="88" customFormat="1" x14ac:dyDescent="0.25">
      <c r="A12" s="24" t="s">
        <v>64</v>
      </c>
      <c r="B12" s="53">
        <v>180826</v>
      </c>
      <c r="C12" s="53">
        <v>187460</v>
      </c>
      <c r="D12" s="25">
        <f t="shared" si="4"/>
        <v>187460</v>
      </c>
      <c r="E12" s="25">
        <f t="shared" si="4"/>
        <v>187460</v>
      </c>
      <c r="F12" s="38">
        <f t="shared" si="4"/>
        <v>187460</v>
      </c>
      <c r="G12" s="25">
        <f t="shared" si="4"/>
        <v>187460</v>
      </c>
      <c r="H12" s="43">
        <f t="shared" si="4"/>
        <v>187460</v>
      </c>
    </row>
    <row r="13" spans="1:8" s="88" customFormat="1" x14ac:dyDescent="0.25">
      <c r="A13" s="24" t="s">
        <v>62</v>
      </c>
      <c r="B13" s="103" t="s">
        <v>67</v>
      </c>
      <c r="C13" s="103" t="s">
        <v>67</v>
      </c>
      <c r="D13" s="103" t="s">
        <v>67</v>
      </c>
      <c r="E13" s="103" t="s">
        <v>67</v>
      </c>
      <c r="F13" s="103" t="s">
        <v>67</v>
      </c>
      <c r="G13" s="103" t="s">
        <v>67</v>
      </c>
      <c r="H13" s="104" t="s">
        <v>67</v>
      </c>
    </row>
    <row r="14" spans="1:8" s="88" customFormat="1" x14ac:dyDescent="0.25">
      <c r="A14" s="24" t="s">
        <v>63</v>
      </c>
      <c r="B14" s="53">
        <v>303788</v>
      </c>
      <c r="C14" s="53">
        <v>311220</v>
      </c>
      <c r="D14" s="25">
        <f t="shared" ref="D14:H16" si="5">C14</f>
        <v>311220</v>
      </c>
      <c r="E14" s="25">
        <f t="shared" si="5"/>
        <v>311220</v>
      </c>
      <c r="F14" s="38">
        <f t="shared" si="5"/>
        <v>311220</v>
      </c>
      <c r="G14" s="25">
        <f t="shared" si="5"/>
        <v>311220</v>
      </c>
      <c r="H14" s="43">
        <f t="shared" si="5"/>
        <v>311220</v>
      </c>
    </row>
    <row r="15" spans="1:8" s="88" customFormat="1" x14ac:dyDescent="0.25">
      <c r="A15" s="24" t="s">
        <v>65</v>
      </c>
      <c r="B15" s="53">
        <v>64866</v>
      </c>
      <c r="C15" s="53">
        <v>60000</v>
      </c>
      <c r="D15" s="25">
        <f t="shared" si="5"/>
        <v>60000</v>
      </c>
      <c r="E15" s="25">
        <f t="shared" si="5"/>
        <v>60000</v>
      </c>
      <c r="F15" s="38">
        <f t="shared" si="5"/>
        <v>60000</v>
      </c>
      <c r="G15" s="25">
        <f t="shared" si="5"/>
        <v>60000</v>
      </c>
      <c r="H15" s="43">
        <f t="shared" si="5"/>
        <v>60000</v>
      </c>
    </row>
    <row r="16" spans="1:8" s="88" customFormat="1" x14ac:dyDescent="0.25">
      <c r="A16" s="24" t="s">
        <v>66</v>
      </c>
      <c r="B16" s="53">
        <v>11762</v>
      </c>
      <c r="C16" s="53">
        <v>11860</v>
      </c>
      <c r="D16" s="25">
        <f t="shared" si="5"/>
        <v>11860</v>
      </c>
      <c r="E16" s="25">
        <f t="shared" si="5"/>
        <v>11860</v>
      </c>
      <c r="F16" s="38">
        <f t="shared" si="5"/>
        <v>11860</v>
      </c>
      <c r="G16" s="25">
        <f t="shared" si="5"/>
        <v>11860</v>
      </c>
      <c r="H16" s="43">
        <f t="shared" si="5"/>
        <v>11860</v>
      </c>
    </row>
    <row r="17" spans="1:8" x14ac:dyDescent="0.25">
      <c r="A17" s="82" t="s">
        <v>12</v>
      </c>
      <c r="B17" s="11">
        <f>SUM(B18:B20)</f>
        <v>15286768</v>
      </c>
      <c r="C17" s="11">
        <f t="shared" ref="C17" si="6">SUM(C18:C20)</f>
        <v>15350120</v>
      </c>
      <c r="D17" s="11">
        <f>D18+D19+D20+D29</f>
        <v>15095385</v>
      </c>
      <c r="E17" s="132">
        <f t="shared" ref="E17:H17" si="7">E18+E19+E20+E29</f>
        <v>15276620</v>
      </c>
      <c r="F17" s="132">
        <f t="shared" si="7"/>
        <v>15095385</v>
      </c>
      <c r="G17" s="132">
        <f t="shared" si="7"/>
        <v>14659150</v>
      </c>
      <c r="H17" s="132">
        <f t="shared" si="7"/>
        <v>14659150</v>
      </c>
    </row>
    <row r="18" spans="1:8" x14ac:dyDescent="0.25">
      <c r="A18" s="24" t="s">
        <v>13</v>
      </c>
      <c r="B18" s="53">
        <v>4182225</v>
      </c>
      <c r="C18" s="53">
        <v>4214540</v>
      </c>
      <c r="D18" s="25">
        <v>4214540</v>
      </c>
      <c r="E18" s="25">
        <v>4214540</v>
      </c>
      <c r="F18" s="38">
        <v>4214540</v>
      </c>
      <c r="G18" s="25">
        <v>4214540</v>
      </c>
      <c r="H18" s="43">
        <v>4214540</v>
      </c>
    </row>
    <row r="19" spans="1:8" x14ac:dyDescent="0.25">
      <c r="A19" s="24" t="s">
        <v>14</v>
      </c>
      <c r="B19" s="53">
        <v>9602574</v>
      </c>
      <c r="C19" s="53">
        <v>9843620</v>
      </c>
      <c r="D19" s="25">
        <v>9843620</v>
      </c>
      <c r="E19" s="25">
        <v>9843620</v>
      </c>
      <c r="F19" s="38">
        <v>9843620</v>
      </c>
      <c r="G19" s="25">
        <v>9843620</v>
      </c>
      <c r="H19" s="43">
        <v>9843620</v>
      </c>
    </row>
    <row r="20" spans="1:8" x14ac:dyDescent="0.25">
      <c r="A20" s="24" t="s">
        <v>15</v>
      </c>
      <c r="B20" s="53">
        <v>1501969</v>
      </c>
      <c r="C20" s="53">
        <v>1291960</v>
      </c>
      <c r="D20" s="25">
        <v>855990</v>
      </c>
      <c r="E20" s="25">
        <v>855990</v>
      </c>
      <c r="F20" s="38">
        <v>855990</v>
      </c>
      <c r="G20" s="25">
        <v>600990</v>
      </c>
      <c r="H20" s="43">
        <v>600990</v>
      </c>
    </row>
    <row r="21" spans="1:8" x14ac:dyDescent="0.25">
      <c r="A21" s="86" t="s">
        <v>58</v>
      </c>
      <c r="B21" s="87">
        <f>SUM(B22:B28)</f>
        <v>9125</v>
      </c>
      <c r="C21" s="87">
        <f t="shared" ref="C21:H21" si="8">SUM(C22:C28)</f>
        <v>2550</v>
      </c>
      <c r="D21" s="87">
        <f t="shared" si="8"/>
        <v>2550</v>
      </c>
      <c r="E21" s="87">
        <f t="shared" si="8"/>
        <v>2550</v>
      </c>
      <c r="F21" s="87">
        <f t="shared" si="8"/>
        <v>2550</v>
      </c>
      <c r="G21" s="87">
        <f t="shared" si="8"/>
        <v>2550</v>
      </c>
      <c r="H21" s="93">
        <f t="shared" si="8"/>
        <v>2550</v>
      </c>
    </row>
    <row r="22" spans="1:8" x14ac:dyDescent="0.25">
      <c r="A22" s="24" t="s">
        <v>60</v>
      </c>
      <c r="B22" s="53">
        <v>70</v>
      </c>
      <c r="C22" s="53">
        <v>70</v>
      </c>
      <c r="D22" s="25">
        <f t="shared" ref="D22:H23" si="9">C22</f>
        <v>70</v>
      </c>
      <c r="E22" s="25">
        <f t="shared" si="9"/>
        <v>70</v>
      </c>
      <c r="F22" s="38">
        <f t="shared" si="9"/>
        <v>70</v>
      </c>
      <c r="G22" s="25">
        <f t="shared" si="9"/>
        <v>70</v>
      </c>
      <c r="H22" s="43">
        <f t="shared" si="9"/>
        <v>70</v>
      </c>
    </row>
    <row r="23" spans="1:8" x14ac:dyDescent="0.25">
      <c r="A23" s="24" t="s">
        <v>61</v>
      </c>
      <c r="B23" s="53">
        <v>175</v>
      </c>
      <c r="C23" s="53">
        <v>175</v>
      </c>
      <c r="D23" s="25">
        <f t="shared" si="9"/>
        <v>175</v>
      </c>
      <c r="E23" s="25">
        <f t="shared" si="9"/>
        <v>175</v>
      </c>
      <c r="F23" s="38">
        <f t="shared" si="9"/>
        <v>175</v>
      </c>
      <c r="G23" s="25">
        <f t="shared" si="9"/>
        <v>175</v>
      </c>
      <c r="H23" s="43">
        <f t="shared" si="9"/>
        <v>175</v>
      </c>
    </row>
    <row r="24" spans="1:8" x14ac:dyDescent="0.25">
      <c r="A24" s="24" t="s">
        <v>64</v>
      </c>
      <c r="B24" s="53">
        <v>2107</v>
      </c>
      <c r="C24" s="53"/>
      <c r="D24" s="25"/>
      <c r="E24" s="25"/>
      <c r="F24" s="38"/>
      <c r="G24" s="25"/>
      <c r="H24" s="43"/>
    </row>
    <row r="25" spans="1:8" x14ac:dyDescent="0.25">
      <c r="A25" s="24" t="s">
        <v>62</v>
      </c>
      <c r="B25" s="103" t="s">
        <v>67</v>
      </c>
      <c r="C25" s="103" t="s">
        <v>67</v>
      </c>
      <c r="D25" s="103" t="s">
        <v>67</v>
      </c>
      <c r="E25" s="103" t="s">
        <v>67</v>
      </c>
      <c r="F25" s="103" t="s">
        <v>67</v>
      </c>
      <c r="G25" s="103" t="s">
        <v>67</v>
      </c>
      <c r="H25" s="104" t="s">
        <v>67</v>
      </c>
    </row>
    <row r="26" spans="1:8" x14ac:dyDescent="0.25">
      <c r="A26" s="24" t="s">
        <v>63</v>
      </c>
      <c r="B26" s="53">
        <v>6623</v>
      </c>
      <c r="C26" s="53">
        <f>2160+70</f>
        <v>2230</v>
      </c>
      <c r="D26" s="25">
        <f>C26</f>
        <v>2230</v>
      </c>
      <c r="E26" s="25">
        <f>D26</f>
        <v>2230</v>
      </c>
      <c r="F26" s="38">
        <f>E26</f>
        <v>2230</v>
      </c>
      <c r="G26" s="25">
        <f>F26</f>
        <v>2230</v>
      </c>
      <c r="H26" s="43">
        <f>G26</f>
        <v>2230</v>
      </c>
    </row>
    <row r="27" spans="1:8" x14ac:dyDescent="0.25">
      <c r="A27" s="24" t="s">
        <v>65</v>
      </c>
      <c r="B27" s="53">
        <v>70</v>
      </c>
      <c r="C27" s="53"/>
      <c r="D27" s="25"/>
      <c r="E27" s="25"/>
      <c r="F27" s="38"/>
      <c r="G27" s="25"/>
      <c r="H27" s="43"/>
    </row>
    <row r="28" spans="1:8" x14ac:dyDescent="0.25">
      <c r="A28" s="24" t="s">
        <v>66</v>
      </c>
      <c r="B28" s="53">
        <v>80</v>
      </c>
      <c r="C28" s="53">
        <v>75</v>
      </c>
      <c r="D28" s="25">
        <f>C28</f>
        <v>75</v>
      </c>
      <c r="E28" s="25">
        <f>D28</f>
        <v>75</v>
      </c>
      <c r="F28" s="38">
        <f>E28</f>
        <v>75</v>
      </c>
      <c r="G28" s="25">
        <f>F28</f>
        <v>75</v>
      </c>
      <c r="H28" s="43">
        <f>G28</f>
        <v>75</v>
      </c>
    </row>
    <row r="29" spans="1:8" s="121" customFormat="1" x14ac:dyDescent="0.25">
      <c r="A29" s="239" t="s">
        <v>91</v>
      </c>
      <c r="B29" s="240"/>
      <c r="C29" s="240"/>
      <c r="D29" s="241">
        <v>181235</v>
      </c>
      <c r="E29" s="241">
        <v>362470</v>
      </c>
      <c r="F29" s="242">
        <v>181235</v>
      </c>
      <c r="G29" s="241"/>
      <c r="H29" s="243"/>
    </row>
    <row r="30" spans="1:8" x14ac:dyDescent="0.25">
      <c r="A30" s="82" t="s">
        <v>16</v>
      </c>
      <c r="B30" s="36">
        <v>142752</v>
      </c>
      <c r="C30" s="36">
        <v>852860</v>
      </c>
      <c r="D30" s="83">
        <v>107640</v>
      </c>
      <c r="E30" s="83">
        <v>107640</v>
      </c>
      <c r="F30" s="84">
        <v>107640</v>
      </c>
      <c r="G30" s="83">
        <v>107640</v>
      </c>
      <c r="H30" s="85">
        <v>107640</v>
      </c>
    </row>
    <row r="31" spans="1:8" x14ac:dyDescent="0.25">
      <c r="A31" s="86" t="s">
        <v>58</v>
      </c>
      <c r="B31" s="87">
        <f>SUM(B32:B38)</f>
        <v>0</v>
      </c>
      <c r="C31" s="87">
        <f t="shared" ref="C31:H31" si="10">SUM(C32:C38)</f>
        <v>0</v>
      </c>
      <c r="D31" s="87">
        <f t="shared" si="10"/>
        <v>0</v>
      </c>
      <c r="E31" s="87">
        <f t="shared" si="10"/>
        <v>0</v>
      </c>
      <c r="F31" s="87">
        <f t="shared" si="10"/>
        <v>0</v>
      </c>
      <c r="G31" s="87">
        <f t="shared" si="10"/>
        <v>0</v>
      </c>
      <c r="H31" s="93">
        <f t="shared" si="10"/>
        <v>0</v>
      </c>
    </row>
    <row r="32" spans="1:8" x14ac:dyDescent="0.25">
      <c r="A32" s="24" t="s">
        <v>60</v>
      </c>
      <c r="B32" s="53"/>
      <c r="C32" s="53"/>
      <c r="D32" s="25"/>
      <c r="E32" s="25"/>
      <c r="F32" s="38"/>
      <c r="G32" s="25"/>
      <c r="H32" s="43"/>
    </row>
    <row r="33" spans="1:8" x14ac:dyDescent="0.25">
      <c r="A33" s="24" t="s">
        <v>61</v>
      </c>
      <c r="B33" s="53"/>
      <c r="C33" s="53"/>
      <c r="D33" s="25"/>
      <c r="E33" s="25"/>
      <c r="F33" s="38"/>
      <c r="G33" s="25"/>
      <c r="H33" s="43"/>
    </row>
    <row r="34" spans="1:8" x14ac:dyDescent="0.25">
      <c r="A34" s="24" t="s">
        <v>64</v>
      </c>
      <c r="B34" s="53"/>
      <c r="C34" s="53"/>
      <c r="D34" s="25"/>
      <c r="E34" s="25"/>
      <c r="F34" s="38"/>
      <c r="G34" s="25"/>
      <c r="H34" s="43"/>
    </row>
    <row r="35" spans="1:8" x14ac:dyDescent="0.25">
      <c r="A35" s="24" t="s">
        <v>62</v>
      </c>
      <c r="B35" s="103" t="s">
        <v>67</v>
      </c>
      <c r="C35" s="103" t="s">
        <v>67</v>
      </c>
      <c r="D35" s="103" t="s">
        <v>67</v>
      </c>
      <c r="E35" s="103" t="s">
        <v>67</v>
      </c>
      <c r="F35" s="103" t="s">
        <v>67</v>
      </c>
      <c r="G35" s="103" t="s">
        <v>67</v>
      </c>
      <c r="H35" s="104" t="s">
        <v>67</v>
      </c>
    </row>
    <row r="36" spans="1:8" x14ac:dyDescent="0.25">
      <c r="A36" s="24" t="s">
        <v>63</v>
      </c>
      <c r="B36" s="53"/>
      <c r="C36" s="53"/>
      <c r="D36" s="25"/>
      <c r="E36" s="25"/>
      <c r="F36" s="38"/>
      <c r="G36" s="25"/>
      <c r="H36" s="43"/>
    </row>
    <row r="37" spans="1:8" x14ac:dyDescent="0.25">
      <c r="A37" s="24" t="s">
        <v>65</v>
      </c>
      <c r="B37" s="53"/>
      <c r="C37" s="53"/>
      <c r="D37" s="25"/>
      <c r="E37" s="25"/>
      <c r="F37" s="38"/>
      <c r="G37" s="25"/>
      <c r="H37" s="43"/>
    </row>
    <row r="38" spans="1:8" x14ac:dyDescent="0.25">
      <c r="A38" s="24" t="s">
        <v>66</v>
      </c>
      <c r="B38" s="53"/>
      <c r="C38" s="53"/>
      <c r="D38" s="25"/>
      <c r="E38" s="25"/>
      <c r="F38" s="38"/>
      <c r="G38" s="25"/>
      <c r="H38" s="43"/>
    </row>
    <row r="39" spans="1:8" x14ac:dyDescent="0.25">
      <c r="A39" s="60" t="s">
        <v>17</v>
      </c>
      <c r="B39" s="61">
        <f>B40+B49</f>
        <v>40694898</v>
      </c>
      <c r="C39" s="61">
        <f t="shared" ref="C39:H39" si="11">C40+C49</f>
        <v>43735610</v>
      </c>
      <c r="D39" s="61">
        <f t="shared" si="11"/>
        <v>43903235</v>
      </c>
      <c r="E39" s="61">
        <f t="shared" si="11"/>
        <v>44928224</v>
      </c>
      <c r="F39" s="61">
        <f t="shared" si="11"/>
        <v>46016700</v>
      </c>
      <c r="G39" s="61">
        <f t="shared" si="11"/>
        <v>47116890</v>
      </c>
      <c r="H39" s="61">
        <f t="shared" si="11"/>
        <v>48484670</v>
      </c>
    </row>
    <row r="40" spans="1:8" x14ac:dyDescent="0.25">
      <c r="A40" s="24" t="s">
        <v>18</v>
      </c>
      <c r="B40" s="53">
        <v>3146957</v>
      </c>
      <c r="C40" s="53">
        <v>3866560</v>
      </c>
      <c r="D40" s="25">
        <v>3497760</v>
      </c>
      <c r="E40" s="25">
        <v>3574780</v>
      </c>
      <c r="F40" s="38">
        <v>3681330</v>
      </c>
      <c r="G40" s="25">
        <v>3769350</v>
      </c>
      <c r="H40" s="43">
        <v>3878770</v>
      </c>
    </row>
    <row r="41" spans="1:8" x14ac:dyDescent="0.25">
      <c r="A41" s="86" t="s">
        <v>59</v>
      </c>
      <c r="B41" s="87">
        <f>SUM(B42:B48)</f>
        <v>32394</v>
      </c>
      <c r="C41" s="87">
        <f t="shared" ref="C41:H41" si="12">SUM(C42:C48)</f>
        <v>32390</v>
      </c>
      <c r="D41" s="87">
        <f t="shared" si="12"/>
        <v>32390</v>
      </c>
      <c r="E41" s="87">
        <f t="shared" si="12"/>
        <v>32390</v>
      </c>
      <c r="F41" s="87">
        <f t="shared" si="12"/>
        <v>32390</v>
      </c>
      <c r="G41" s="87">
        <f t="shared" si="12"/>
        <v>32390</v>
      </c>
      <c r="H41" s="93">
        <f t="shared" si="12"/>
        <v>32390</v>
      </c>
    </row>
    <row r="42" spans="1:8" x14ac:dyDescent="0.25">
      <c r="A42" s="24" t="s">
        <v>60</v>
      </c>
      <c r="B42" s="53">
        <v>2300</v>
      </c>
      <c r="C42" s="53">
        <f t="shared" ref="C42:H43" si="13">B42</f>
        <v>2300</v>
      </c>
      <c r="D42" s="25">
        <f t="shared" si="13"/>
        <v>2300</v>
      </c>
      <c r="E42" s="25">
        <f t="shared" si="13"/>
        <v>2300</v>
      </c>
      <c r="F42" s="38">
        <f t="shared" si="13"/>
        <v>2300</v>
      </c>
      <c r="G42" s="25">
        <f t="shared" si="13"/>
        <v>2300</v>
      </c>
      <c r="H42" s="43">
        <f t="shared" si="13"/>
        <v>2300</v>
      </c>
    </row>
    <row r="43" spans="1:8" x14ac:dyDescent="0.25">
      <c r="A43" s="24" t="s">
        <v>61</v>
      </c>
      <c r="B43" s="53">
        <v>10100</v>
      </c>
      <c r="C43" s="53">
        <f t="shared" si="13"/>
        <v>10100</v>
      </c>
      <c r="D43" s="25">
        <f t="shared" si="13"/>
        <v>10100</v>
      </c>
      <c r="E43" s="25">
        <f t="shared" si="13"/>
        <v>10100</v>
      </c>
      <c r="F43" s="38">
        <f t="shared" si="13"/>
        <v>10100</v>
      </c>
      <c r="G43" s="25">
        <f t="shared" si="13"/>
        <v>10100</v>
      </c>
      <c r="H43" s="43">
        <f t="shared" si="13"/>
        <v>10100</v>
      </c>
    </row>
    <row r="44" spans="1:8" x14ac:dyDescent="0.25">
      <c r="A44" s="24" t="s">
        <v>64</v>
      </c>
      <c r="B44" s="53">
        <v>6494</v>
      </c>
      <c r="C44" s="53">
        <v>6490</v>
      </c>
      <c r="D44" s="25">
        <f>C44</f>
        <v>6490</v>
      </c>
      <c r="E44" s="25">
        <f>D44</f>
        <v>6490</v>
      </c>
      <c r="F44" s="38">
        <f>E44</f>
        <v>6490</v>
      </c>
      <c r="G44" s="25">
        <f>F44</f>
        <v>6490</v>
      </c>
      <c r="H44" s="43">
        <f>G44</f>
        <v>6490</v>
      </c>
    </row>
    <row r="45" spans="1:8" x14ac:dyDescent="0.25">
      <c r="A45" s="24" t="s">
        <v>62</v>
      </c>
      <c r="B45" s="103" t="s">
        <v>67</v>
      </c>
      <c r="C45" s="103" t="s">
        <v>67</v>
      </c>
      <c r="D45" s="103" t="s">
        <v>67</v>
      </c>
      <c r="E45" s="103" t="s">
        <v>67</v>
      </c>
      <c r="F45" s="103" t="s">
        <v>67</v>
      </c>
      <c r="G45" s="103" t="s">
        <v>67</v>
      </c>
      <c r="H45" s="104" t="s">
        <v>67</v>
      </c>
    </row>
    <row r="46" spans="1:8" x14ac:dyDescent="0.25">
      <c r="A46" s="24" t="s">
        <v>63</v>
      </c>
      <c r="B46" s="53">
        <v>7000</v>
      </c>
      <c r="C46" s="53">
        <v>7000</v>
      </c>
      <c r="D46" s="25">
        <f t="shared" ref="D46:H48" si="14">C46</f>
        <v>7000</v>
      </c>
      <c r="E46" s="25">
        <f t="shared" si="14"/>
        <v>7000</v>
      </c>
      <c r="F46" s="38">
        <f t="shared" si="14"/>
        <v>7000</v>
      </c>
      <c r="G46" s="25">
        <f t="shared" si="14"/>
        <v>7000</v>
      </c>
      <c r="H46" s="43">
        <f t="shared" si="14"/>
        <v>7000</v>
      </c>
    </row>
    <row r="47" spans="1:8" x14ac:dyDescent="0.25">
      <c r="A47" s="24" t="s">
        <v>65</v>
      </c>
      <c r="B47" s="53">
        <v>4100</v>
      </c>
      <c r="C47" s="53">
        <v>4100</v>
      </c>
      <c r="D47" s="25">
        <f t="shared" si="14"/>
        <v>4100</v>
      </c>
      <c r="E47" s="25">
        <f t="shared" si="14"/>
        <v>4100</v>
      </c>
      <c r="F47" s="38">
        <f t="shared" si="14"/>
        <v>4100</v>
      </c>
      <c r="G47" s="25">
        <f t="shared" si="14"/>
        <v>4100</v>
      </c>
      <c r="H47" s="43">
        <f t="shared" si="14"/>
        <v>4100</v>
      </c>
    </row>
    <row r="48" spans="1:8" x14ac:dyDescent="0.25">
      <c r="A48" s="24" t="s">
        <v>66</v>
      </c>
      <c r="B48" s="53">
        <v>2400</v>
      </c>
      <c r="C48" s="53">
        <v>2400</v>
      </c>
      <c r="D48" s="25">
        <f t="shared" si="14"/>
        <v>2400</v>
      </c>
      <c r="E48" s="25">
        <f t="shared" si="14"/>
        <v>2400</v>
      </c>
      <c r="F48" s="38">
        <f t="shared" si="14"/>
        <v>2400</v>
      </c>
      <c r="G48" s="25">
        <f t="shared" si="14"/>
        <v>2400</v>
      </c>
      <c r="H48" s="43">
        <f t="shared" si="14"/>
        <v>2400</v>
      </c>
    </row>
    <row r="49" spans="1:8" x14ac:dyDescent="0.25">
      <c r="A49" s="82" t="s">
        <v>19</v>
      </c>
      <c r="B49" s="11">
        <f>B50+B53+B65</f>
        <v>37547941</v>
      </c>
      <c r="C49" s="11">
        <f t="shared" ref="C49" si="15">C50+C53+C65</f>
        <v>39869050</v>
      </c>
      <c r="D49" s="11">
        <f>D50+D52+D53+D55+D65</f>
        <v>40405475</v>
      </c>
      <c r="E49" s="132">
        <f t="shared" ref="E49:H49" si="16">E50+E52+E53+E55+E65</f>
        <v>41353444</v>
      </c>
      <c r="F49" s="132">
        <f t="shared" si="16"/>
        <v>42335370</v>
      </c>
      <c r="G49" s="132">
        <f t="shared" si="16"/>
        <v>43347540</v>
      </c>
      <c r="H49" s="132">
        <f t="shared" si="16"/>
        <v>44605900</v>
      </c>
    </row>
    <row r="50" spans="1:8" x14ac:dyDescent="0.25">
      <c r="A50" s="24" t="s">
        <v>20</v>
      </c>
      <c r="B50" s="53">
        <v>22143692</v>
      </c>
      <c r="C50" s="53">
        <v>23707400</v>
      </c>
      <c r="D50" s="25">
        <v>24047100</v>
      </c>
      <c r="E50" s="25">
        <v>24576620</v>
      </c>
      <c r="F50" s="38">
        <v>25309190</v>
      </c>
      <c r="G50" s="25">
        <v>25914290</v>
      </c>
      <c r="H50" s="43">
        <v>26666570</v>
      </c>
    </row>
    <row r="51" spans="1:8" s="121" customFormat="1" x14ac:dyDescent="0.25">
      <c r="A51" s="145"/>
      <c r="B51" s="172"/>
      <c r="C51" s="236">
        <f>C50/B50-1</f>
        <v>7.0616408501346539E-2</v>
      </c>
      <c r="D51" s="236">
        <f t="shared" ref="D51:H51" si="17">D50/C50-1</f>
        <v>1.4328859343496037E-2</v>
      </c>
      <c r="E51" s="236">
        <f t="shared" si="17"/>
        <v>2.2020118850090142E-2</v>
      </c>
      <c r="F51" s="236">
        <f t="shared" si="17"/>
        <v>2.9807597627338422E-2</v>
      </c>
      <c r="G51" s="236">
        <f t="shared" si="17"/>
        <v>2.3908311565877804E-2</v>
      </c>
      <c r="H51" s="236">
        <f t="shared" si="17"/>
        <v>2.902954315939188E-2</v>
      </c>
    </row>
    <row r="52" spans="1:8" s="121" customFormat="1" x14ac:dyDescent="0.25">
      <c r="A52" s="239" t="s">
        <v>92</v>
      </c>
      <c r="B52" s="240"/>
      <c r="C52" s="246"/>
      <c r="D52" s="246">
        <v>160000</v>
      </c>
      <c r="E52" s="246">
        <v>156000</v>
      </c>
      <c r="F52" s="246"/>
      <c r="G52" s="246"/>
      <c r="H52" s="247"/>
    </row>
    <row r="53" spans="1:8" x14ac:dyDescent="0.25">
      <c r="A53" s="24" t="s">
        <v>21</v>
      </c>
      <c r="B53" s="53">
        <v>13740497</v>
      </c>
      <c r="C53" s="53">
        <v>14193680</v>
      </c>
      <c r="D53" s="25">
        <v>16177140</v>
      </c>
      <c r="E53" s="25">
        <v>16533360</v>
      </c>
      <c r="F53" s="38">
        <v>17026180</v>
      </c>
      <c r="G53" s="25">
        <v>17433250</v>
      </c>
      <c r="H53" s="43">
        <v>17939330</v>
      </c>
    </row>
    <row r="54" spans="1:8" s="121" customFormat="1" x14ac:dyDescent="0.25">
      <c r="A54" s="145"/>
      <c r="B54" s="172"/>
      <c r="C54" s="236">
        <f>C53/B53-1</f>
        <v>3.298155809065717E-2</v>
      </c>
      <c r="D54" s="238">
        <f t="shared" ref="D54:H54" si="18">D53/C53-1</f>
        <v>0.1397424769333957</v>
      </c>
      <c r="E54" s="236">
        <f t="shared" si="18"/>
        <v>2.2019961501229535E-2</v>
      </c>
      <c r="F54" s="236">
        <f t="shared" si="18"/>
        <v>2.9807613213526984E-2</v>
      </c>
      <c r="G54" s="236">
        <f t="shared" si="18"/>
        <v>2.3908475066045431E-2</v>
      </c>
      <c r="H54" s="236">
        <f t="shared" si="18"/>
        <v>2.9029584271435427E-2</v>
      </c>
    </row>
    <row r="55" spans="1:8" s="121" customFormat="1" x14ac:dyDescent="0.25">
      <c r="A55" s="239" t="s">
        <v>93</v>
      </c>
      <c r="B55" s="240"/>
      <c r="C55" s="246"/>
      <c r="D55" s="246">
        <v>21235</v>
      </c>
      <c r="E55" s="246">
        <v>87464</v>
      </c>
      <c r="F55" s="246"/>
      <c r="G55" s="246"/>
      <c r="H55" s="246"/>
    </row>
    <row r="56" spans="1:8" x14ac:dyDescent="0.25">
      <c r="A56" s="86" t="s">
        <v>59</v>
      </c>
      <c r="B56" s="87">
        <f>SUM(B57:B63)</f>
        <v>234074</v>
      </c>
      <c r="C56" s="87">
        <f t="shared" ref="C56:H56" si="19">SUM(C57:C63)</f>
        <v>312814</v>
      </c>
      <c r="D56" s="87">
        <f t="shared" si="19"/>
        <v>312814</v>
      </c>
      <c r="E56" s="87">
        <f t="shared" si="19"/>
        <v>312814</v>
      </c>
      <c r="F56" s="87">
        <f t="shared" si="19"/>
        <v>312814</v>
      </c>
      <c r="G56" s="87">
        <f t="shared" si="19"/>
        <v>312814</v>
      </c>
      <c r="H56" s="93">
        <f t="shared" si="19"/>
        <v>312814</v>
      </c>
    </row>
    <row r="57" spans="1:8" x14ac:dyDescent="0.25">
      <c r="A57" s="24" t="s">
        <v>60</v>
      </c>
      <c r="B57" s="53">
        <v>2802</v>
      </c>
      <c r="C57" s="53">
        <v>1044</v>
      </c>
      <c r="D57" s="25">
        <f t="shared" ref="D57:H59" si="20">C57</f>
        <v>1044</v>
      </c>
      <c r="E57" s="25">
        <f t="shared" si="20"/>
        <v>1044</v>
      </c>
      <c r="F57" s="38">
        <f t="shared" si="20"/>
        <v>1044</v>
      </c>
      <c r="G57" s="25">
        <f t="shared" si="20"/>
        <v>1044</v>
      </c>
      <c r="H57" s="43">
        <f t="shared" si="20"/>
        <v>1044</v>
      </c>
    </row>
    <row r="58" spans="1:8" x14ac:dyDescent="0.25">
      <c r="A58" s="24" t="s">
        <v>61</v>
      </c>
      <c r="B58" s="53">
        <v>55997</v>
      </c>
      <c r="C58" s="53">
        <v>65800</v>
      </c>
      <c r="D58" s="25">
        <f t="shared" si="20"/>
        <v>65800</v>
      </c>
      <c r="E58" s="25">
        <f t="shared" si="20"/>
        <v>65800</v>
      </c>
      <c r="F58" s="38">
        <f t="shared" si="20"/>
        <v>65800</v>
      </c>
      <c r="G58" s="25">
        <f t="shared" si="20"/>
        <v>65800</v>
      </c>
      <c r="H58" s="43">
        <f t="shared" si="20"/>
        <v>65800</v>
      </c>
    </row>
    <row r="59" spans="1:8" x14ac:dyDescent="0.25">
      <c r="A59" s="24" t="s">
        <v>64</v>
      </c>
      <c r="B59" s="53">
        <v>39832</v>
      </c>
      <c r="C59" s="53">
        <v>67160</v>
      </c>
      <c r="D59" s="25">
        <f t="shared" si="20"/>
        <v>67160</v>
      </c>
      <c r="E59" s="25">
        <f t="shared" si="20"/>
        <v>67160</v>
      </c>
      <c r="F59" s="38">
        <f t="shared" si="20"/>
        <v>67160</v>
      </c>
      <c r="G59" s="25">
        <f t="shared" si="20"/>
        <v>67160</v>
      </c>
      <c r="H59" s="43">
        <f t="shared" si="20"/>
        <v>67160</v>
      </c>
    </row>
    <row r="60" spans="1:8" x14ac:dyDescent="0.25">
      <c r="A60" s="24" t="s">
        <v>62</v>
      </c>
      <c r="B60" s="103" t="s">
        <v>67</v>
      </c>
      <c r="C60" s="103" t="s">
        <v>67</v>
      </c>
      <c r="D60" s="103" t="s">
        <v>67</v>
      </c>
      <c r="E60" s="103" t="s">
        <v>67</v>
      </c>
      <c r="F60" s="103" t="s">
        <v>67</v>
      </c>
      <c r="G60" s="103" t="s">
        <v>67</v>
      </c>
      <c r="H60" s="104" t="s">
        <v>67</v>
      </c>
    </row>
    <row r="61" spans="1:8" x14ac:dyDescent="0.25">
      <c r="A61" s="24" t="s">
        <v>63</v>
      </c>
      <c r="B61" s="53">
        <f>-25+108773</f>
        <v>108748</v>
      </c>
      <c r="C61" s="53">
        <v>149380</v>
      </c>
      <c r="D61" s="25">
        <f t="shared" ref="D61:H63" si="21">C61</f>
        <v>149380</v>
      </c>
      <c r="E61" s="25">
        <f t="shared" si="21"/>
        <v>149380</v>
      </c>
      <c r="F61" s="38">
        <f t="shared" si="21"/>
        <v>149380</v>
      </c>
      <c r="G61" s="25">
        <f t="shared" si="21"/>
        <v>149380</v>
      </c>
      <c r="H61" s="43">
        <f t="shared" si="21"/>
        <v>149380</v>
      </c>
    </row>
    <row r="62" spans="1:8" x14ac:dyDescent="0.25">
      <c r="A62" s="24" t="s">
        <v>65</v>
      </c>
      <c r="B62" s="53">
        <v>1317</v>
      </c>
      <c r="C62" s="53">
        <v>5310</v>
      </c>
      <c r="D62" s="25">
        <f t="shared" si="21"/>
        <v>5310</v>
      </c>
      <c r="E62" s="25">
        <f t="shared" si="21"/>
        <v>5310</v>
      </c>
      <c r="F62" s="38">
        <f t="shared" si="21"/>
        <v>5310</v>
      </c>
      <c r="G62" s="25">
        <f t="shared" si="21"/>
        <v>5310</v>
      </c>
      <c r="H62" s="43">
        <f t="shared" si="21"/>
        <v>5310</v>
      </c>
    </row>
    <row r="63" spans="1:8" x14ac:dyDescent="0.25">
      <c r="A63" s="24" t="s">
        <v>66</v>
      </c>
      <c r="B63" s="53">
        <v>25378</v>
      </c>
      <c r="C63" s="53">
        <v>24120</v>
      </c>
      <c r="D63" s="25">
        <f t="shared" si="21"/>
        <v>24120</v>
      </c>
      <c r="E63" s="25">
        <f t="shared" si="21"/>
        <v>24120</v>
      </c>
      <c r="F63" s="38">
        <f t="shared" si="21"/>
        <v>24120</v>
      </c>
      <c r="G63" s="25">
        <f t="shared" si="21"/>
        <v>24120</v>
      </c>
      <c r="H63" s="43">
        <f t="shared" si="21"/>
        <v>24120</v>
      </c>
    </row>
    <row r="64" spans="1:8" x14ac:dyDescent="0.25">
      <c r="A64" s="26" t="s">
        <v>22</v>
      </c>
      <c r="B64" s="22"/>
      <c r="C64" s="22"/>
      <c r="D64" s="27"/>
      <c r="E64" s="27"/>
      <c r="F64" s="39"/>
      <c r="G64" s="27"/>
      <c r="H64" s="44"/>
    </row>
    <row r="65" spans="1:8" x14ac:dyDescent="0.25">
      <c r="A65" s="24" t="s">
        <v>23</v>
      </c>
      <c r="B65" s="53">
        <v>1663752</v>
      </c>
      <c r="C65" s="53">
        <v>1967970</v>
      </c>
      <c r="D65" s="25"/>
      <c r="E65" s="25"/>
      <c r="F65" s="38"/>
      <c r="G65" s="25"/>
      <c r="H65" s="43"/>
    </row>
    <row r="66" spans="1:8" x14ac:dyDescent="0.25">
      <c r="A66" s="86" t="s">
        <v>59</v>
      </c>
      <c r="B66" s="87">
        <f>SUM(B67:B73)</f>
        <v>0</v>
      </c>
      <c r="C66" s="87">
        <f t="shared" ref="C66:H66" si="22">SUM(C67:C73)</f>
        <v>0</v>
      </c>
      <c r="D66" s="87">
        <f t="shared" si="22"/>
        <v>0</v>
      </c>
      <c r="E66" s="87">
        <f t="shared" si="22"/>
        <v>0</v>
      </c>
      <c r="F66" s="87">
        <f t="shared" si="22"/>
        <v>0</v>
      </c>
      <c r="G66" s="87">
        <f t="shared" si="22"/>
        <v>0</v>
      </c>
      <c r="H66" s="93">
        <f t="shared" si="22"/>
        <v>0</v>
      </c>
    </row>
    <row r="67" spans="1:8" x14ac:dyDescent="0.25">
      <c r="A67" s="24" t="s">
        <v>60</v>
      </c>
      <c r="B67" s="53"/>
      <c r="C67" s="53"/>
      <c r="D67" s="25"/>
      <c r="E67" s="25"/>
      <c r="F67" s="38"/>
      <c r="G67" s="25"/>
      <c r="H67" s="43"/>
    </row>
    <row r="68" spans="1:8" x14ac:dyDescent="0.25">
      <c r="A68" s="24" t="s">
        <v>61</v>
      </c>
      <c r="B68" s="53"/>
      <c r="C68" s="53"/>
      <c r="D68" s="25"/>
      <c r="E68" s="25"/>
      <c r="F68" s="38"/>
      <c r="G68" s="25"/>
      <c r="H68" s="43"/>
    </row>
    <row r="69" spans="1:8" x14ac:dyDescent="0.25">
      <c r="A69" s="24" t="s">
        <v>64</v>
      </c>
      <c r="B69" s="53"/>
      <c r="C69" s="53"/>
      <c r="D69" s="25"/>
      <c r="E69" s="25"/>
      <c r="F69" s="38"/>
      <c r="G69" s="25"/>
      <c r="H69" s="43"/>
    </row>
    <row r="70" spans="1:8" x14ac:dyDescent="0.25">
      <c r="A70" s="24" t="s">
        <v>62</v>
      </c>
      <c r="B70" s="103" t="s">
        <v>67</v>
      </c>
      <c r="C70" s="103" t="s">
        <v>67</v>
      </c>
      <c r="D70" s="103" t="s">
        <v>67</v>
      </c>
      <c r="E70" s="103" t="s">
        <v>67</v>
      </c>
      <c r="F70" s="103" t="s">
        <v>67</v>
      </c>
      <c r="G70" s="103" t="s">
        <v>67</v>
      </c>
      <c r="H70" s="104" t="s">
        <v>67</v>
      </c>
    </row>
    <row r="71" spans="1:8" x14ac:dyDescent="0.25">
      <c r="A71" s="24" t="s">
        <v>63</v>
      </c>
      <c r="B71" s="53"/>
      <c r="C71" s="53"/>
      <c r="D71" s="25"/>
      <c r="E71" s="25"/>
      <c r="F71" s="38"/>
      <c r="G71" s="25"/>
      <c r="H71" s="43"/>
    </row>
    <row r="72" spans="1:8" x14ac:dyDescent="0.25">
      <c r="A72" s="24" t="s">
        <v>65</v>
      </c>
      <c r="B72" s="53"/>
      <c r="C72" s="53"/>
      <c r="D72" s="25"/>
      <c r="E72" s="25"/>
      <c r="F72" s="38"/>
      <c r="G72" s="25"/>
      <c r="H72" s="43"/>
    </row>
    <row r="73" spans="1:8" x14ac:dyDescent="0.25">
      <c r="A73" s="24" t="s">
        <v>66</v>
      </c>
      <c r="B73" s="53"/>
      <c r="C73" s="53"/>
      <c r="D73" s="25"/>
      <c r="E73" s="25"/>
      <c r="F73" s="38"/>
      <c r="G73" s="25"/>
      <c r="H73" s="43"/>
    </row>
    <row r="74" spans="1:8" x14ac:dyDescent="0.25">
      <c r="A74" s="57" t="s">
        <v>24</v>
      </c>
      <c r="B74" s="56">
        <f>B2-B39</f>
        <v>5970772</v>
      </c>
      <c r="C74" s="56">
        <f t="shared" ref="C74:H74" si="23">C2-C39</f>
        <v>4549170.0282883644</v>
      </c>
      <c r="D74" s="56">
        <f t="shared" si="23"/>
        <v>4891300.058924824</v>
      </c>
      <c r="E74" s="56">
        <f t="shared" si="23"/>
        <v>5116296.064659141</v>
      </c>
      <c r="F74" s="56">
        <f t="shared" si="23"/>
        <v>5326505.0569996834</v>
      </c>
      <c r="G74" s="56">
        <f t="shared" si="23"/>
        <v>5267530.0539999977</v>
      </c>
      <c r="H74" s="96">
        <f t="shared" si="23"/>
        <v>5387190.0540001839</v>
      </c>
    </row>
    <row r="75" spans="1:8" x14ac:dyDescent="0.25">
      <c r="A75" s="62" t="s">
        <v>25</v>
      </c>
      <c r="B75" s="63">
        <f t="shared" ref="B75:H75" si="24">SUM(B76:B86)</f>
        <v>-3659363</v>
      </c>
      <c r="C75" s="63">
        <f t="shared" si="24"/>
        <v>-10429880</v>
      </c>
      <c r="D75" s="63">
        <f t="shared" si="24"/>
        <v>-5034760</v>
      </c>
      <c r="E75" s="63">
        <f t="shared" si="24"/>
        <v>-6689186</v>
      </c>
      <c r="F75" s="63">
        <f t="shared" si="24"/>
        <v>-4330135</v>
      </c>
      <c r="G75" s="63">
        <f t="shared" si="24"/>
        <v>-3142540</v>
      </c>
      <c r="H75" s="97">
        <f t="shared" si="24"/>
        <v>-3389750</v>
      </c>
    </row>
    <row r="76" spans="1:8" x14ac:dyDescent="0.25">
      <c r="A76" s="1" t="s">
        <v>26</v>
      </c>
      <c r="B76" s="53">
        <v>279789</v>
      </c>
      <c r="C76" s="53">
        <v>515850</v>
      </c>
      <c r="D76" s="25">
        <v>770000</v>
      </c>
      <c r="E76" s="25">
        <v>500000</v>
      </c>
      <c r="F76" s="38">
        <v>730000</v>
      </c>
      <c r="G76" s="25">
        <v>0</v>
      </c>
      <c r="H76" s="43">
        <v>0</v>
      </c>
    </row>
    <row r="77" spans="1:8" x14ac:dyDescent="0.25">
      <c r="A77" s="250" t="s">
        <v>27</v>
      </c>
      <c r="B77" s="251">
        <f>-1354052-7235847</f>
        <v>-8589899</v>
      </c>
      <c r="C77" s="251">
        <v>-14317910</v>
      </c>
      <c r="D77" s="252">
        <v>-16311060</v>
      </c>
      <c r="E77" s="252">
        <v>-13001120</v>
      </c>
      <c r="F77" s="253">
        <v>-6788590</v>
      </c>
      <c r="G77" s="252">
        <v>-3775500</v>
      </c>
      <c r="H77" s="254">
        <v>-3850060</v>
      </c>
    </row>
    <row r="78" spans="1:8" s="121" customFormat="1" x14ac:dyDescent="0.25">
      <c r="A78" s="245" t="s">
        <v>94</v>
      </c>
      <c r="B78" s="240"/>
      <c r="C78" s="240"/>
      <c r="D78" s="241"/>
      <c r="E78" s="241">
        <v>-119006</v>
      </c>
      <c r="F78" s="242">
        <v>-181235</v>
      </c>
      <c r="G78" s="241"/>
      <c r="H78" s="243"/>
    </row>
    <row r="79" spans="1:8" x14ac:dyDescent="0.25">
      <c r="A79" s="2" t="s">
        <v>28</v>
      </c>
      <c r="B79" s="53">
        <v>4917858</v>
      </c>
      <c r="C79" s="25">
        <v>3937670</v>
      </c>
      <c r="D79" s="25">
        <v>11086560</v>
      </c>
      <c r="E79" s="25">
        <v>6384880</v>
      </c>
      <c r="F79" s="38">
        <v>2058080</v>
      </c>
      <c r="G79" s="25">
        <v>382500</v>
      </c>
      <c r="H79" s="43">
        <v>0</v>
      </c>
    </row>
    <row r="80" spans="1:8" x14ac:dyDescent="0.25">
      <c r="A80" s="1" t="s">
        <v>29</v>
      </c>
      <c r="B80" s="53">
        <v>-24780</v>
      </c>
      <c r="C80" s="53">
        <v>-163140</v>
      </c>
      <c r="D80" s="25">
        <v>-333670</v>
      </c>
      <c r="E80" s="25">
        <v>-461090</v>
      </c>
      <c r="F80" s="38">
        <v>-197500</v>
      </c>
      <c r="G80" s="25">
        <v>-10000</v>
      </c>
      <c r="H80" s="43">
        <v>-10000</v>
      </c>
    </row>
    <row r="81" spans="1:8" x14ac:dyDescent="0.25">
      <c r="A81" s="4" t="s">
        <v>30</v>
      </c>
      <c r="B81" s="53"/>
      <c r="C81" s="53"/>
      <c r="D81" s="25"/>
      <c r="E81" s="25"/>
      <c r="F81" s="38"/>
      <c r="G81" s="25"/>
      <c r="H81" s="43"/>
    </row>
    <row r="82" spans="1:8" x14ac:dyDescent="0.25">
      <c r="A82" s="4" t="s">
        <v>31</v>
      </c>
      <c r="B82" s="53"/>
      <c r="C82" s="53"/>
      <c r="D82" s="25"/>
      <c r="E82" s="25"/>
      <c r="F82" s="38"/>
      <c r="G82" s="25"/>
      <c r="H82" s="43"/>
    </row>
    <row r="83" spans="1:8" x14ac:dyDescent="0.25">
      <c r="A83" s="3" t="s">
        <v>32</v>
      </c>
      <c r="B83" s="54"/>
      <c r="C83" s="54"/>
      <c r="D83" s="25"/>
      <c r="E83" s="25"/>
      <c r="F83" s="38"/>
      <c r="G83" s="25"/>
      <c r="H83" s="43"/>
    </row>
    <row r="84" spans="1:8" x14ac:dyDescent="0.25">
      <c r="A84" s="4" t="s">
        <v>33</v>
      </c>
      <c r="B84" s="53"/>
      <c r="C84" s="53"/>
      <c r="D84" s="28"/>
      <c r="E84" s="25"/>
      <c r="F84" s="38"/>
      <c r="G84" s="25"/>
      <c r="H84" s="43"/>
    </row>
    <row r="85" spans="1:8" x14ac:dyDescent="0.25">
      <c r="A85" s="13" t="s">
        <v>34</v>
      </c>
      <c r="B85" s="55">
        <v>392</v>
      </c>
      <c r="C85" s="55">
        <v>1410</v>
      </c>
      <c r="D85" s="25">
        <v>390</v>
      </c>
      <c r="E85" s="25">
        <v>280390</v>
      </c>
      <c r="F85" s="38">
        <v>350390</v>
      </c>
      <c r="G85" s="25">
        <v>570390</v>
      </c>
      <c r="H85" s="43">
        <v>770390</v>
      </c>
    </row>
    <row r="86" spans="1:8" x14ac:dyDescent="0.25">
      <c r="A86" s="13" t="s">
        <v>35</v>
      </c>
      <c r="B86" s="53">
        <v>-242723</v>
      </c>
      <c r="C86" s="53">
        <v>-403760</v>
      </c>
      <c r="D86" s="25">
        <v>-246980</v>
      </c>
      <c r="E86" s="25">
        <v>-273240</v>
      </c>
      <c r="F86" s="38">
        <v>-301280</v>
      </c>
      <c r="G86" s="25">
        <v>-309930</v>
      </c>
      <c r="H86" s="43">
        <v>-300080</v>
      </c>
    </row>
    <row r="87" spans="1:8" x14ac:dyDescent="0.25">
      <c r="A87" s="65" t="s">
        <v>36</v>
      </c>
      <c r="B87" s="56">
        <f t="shared" ref="B87:H87" si="25">B74+B75</f>
        <v>2311409</v>
      </c>
      <c r="C87" s="56">
        <f t="shared" si="25"/>
        <v>-5880709.9717116356</v>
      </c>
      <c r="D87" s="56">
        <f t="shared" si="25"/>
        <v>-143459.941075176</v>
      </c>
      <c r="E87" s="56">
        <f t="shared" si="25"/>
        <v>-1572889.935340859</v>
      </c>
      <c r="F87" s="56">
        <f t="shared" si="25"/>
        <v>996370.05699968338</v>
      </c>
      <c r="G87" s="56">
        <f t="shared" si="25"/>
        <v>2124990.0539999977</v>
      </c>
      <c r="H87" s="96">
        <f t="shared" si="25"/>
        <v>1997440.0540001839</v>
      </c>
    </row>
    <row r="88" spans="1:8" x14ac:dyDescent="0.25">
      <c r="A88" s="64" t="s">
        <v>37</v>
      </c>
      <c r="B88" s="63">
        <f>SUM(B89:B90)</f>
        <v>1035718</v>
      </c>
      <c r="C88" s="63">
        <f t="shared" ref="C88:H88" si="26">SUM(C89:C90)</f>
        <v>49530</v>
      </c>
      <c r="D88" s="63">
        <f t="shared" si="26"/>
        <v>-24860</v>
      </c>
      <c r="E88" s="63">
        <f t="shared" si="26"/>
        <v>1492690</v>
      </c>
      <c r="F88" s="63">
        <f t="shared" si="26"/>
        <v>-1142050</v>
      </c>
      <c r="G88" s="63">
        <f t="shared" si="26"/>
        <v>-2254690</v>
      </c>
      <c r="H88" s="97">
        <f t="shared" si="26"/>
        <v>-2152000</v>
      </c>
    </row>
    <row r="89" spans="1:8" x14ac:dyDescent="0.25">
      <c r="A89" s="29" t="s">
        <v>38</v>
      </c>
      <c r="B89" s="53">
        <v>5532710</v>
      </c>
      <c r="C89" s="53">
        <v>835000</v>
      </c>
      <c r="D89" s="25">
        <v>2885000</v>
      </c>
      <c r="E89" s="25">
        <v>4410000</v>
      </c>
      <c r="F89" s="38">
        <v>2520300</v>
      </c>
      <c r="G89" s="25">
        <v>6778740</v>
      </c>
      <c r="H89" s="43">
        <v>3532710</v>
      </c>
    </row>
    <row r="90" spans="1:8" x14ac:dyDescent="0.25">
      <c r="A90" s="29" t="s">
        <v>39</v>
      </c>
      <c r="B90" s="53">
        <f>-4488647-8345</f>
        <v>-4496992</v>
      </c>
      <c r="C90" s="53">
        <v>-785470</v>
      </c>
      <c r="D90" s="25">
        <v>-2909860</v>
      </c>
      <c r="E90" s="25">
        <v>-2917310</v>
      </c>
      <c r="F90" s="38">
        <v>-3662350</v>
      </c>
      <c r="G90" s="25">
        <v>-9033430</v>
      </c>
      <c r="H90" s="43">
        <v>-5684710</v>
      </c>
    </row>
    <row r="91" spans="1:8" ht="26.25" x14ac:dyDescent="0.25">
      <c r="A91" s="67" t="s">
        <v>40</v>
      </c>
      <c r="B91" s="68">
        <v>4056386</v>
      </c>
      <c r="C91" s="68">
        <v>-5584980</v>
      </c>
      <c r="D91" s="69">
        <v>-81700</v>
      </c>
      <c r="E91" s="69">
        <v>182230</v>
      </c>
      <c r="F91" s="70">
        <v>203590</v>
      </c>
      <c r="G91" s="69">
        <v>140390</v>
      </c>
      <c r="H91" s="71">
        <v>128990</v>
      </c>
    </row>
    <row r="92" spans="1:8" ht="39" x14ac:dyDescent="0.25">
      <c r="A92" s="66" t="s">
        <v>41</v>
      </c>
      <c r="B92" s="51">
        <f>-834342-931119+2540236-73861+8345</f>
        <v>709259</v>
      </c>
      <c r="C92" s="51">
        <v>246200</v>
      </c>
      <c r="D92" s="72">
        <v>86620</v>
      </c>
      <c r="E92" s="72">
        <v>262430</v>
      </c>
      <c r="F92" s="73">
        <v>349270</v>
      </c>
      <c r="G92" s="72">
        <v>270090</v>
      </c>
      <c r="H92" s="74">
        <v>283550</v>
      </c>
    </row>
    <row r="93" spans="1:8" x14ac:dyDescent="0.25">
      <c r="A93" s="30"/>
      <c r="B93" s="40"/>
      <c r="C93" s="40"/>
      <c r="D93" s="31"/>
      <c r="E93" s="31"/>
      <c r="F93" s="40"/>
      <c r="G93" s="31"/>
      <c r="H93" s="45"/>
    </row>
    <row r="94" spans="1:8" x14ac:dyDescent="0.25">
      <c r="A94" s="75" t="s">
        <v>42</v>
      </c>
      <c r="B94" s="76">
        <v>6211479</v>
      </c>
      <c r="C94" s="77">
        <f t="shared" ref="C94:H94" si="27">B94+C91</f>
        <v>626499</v>
      </c>
      <c r="D94" s="77">
        <f t="shared" si="27"/>
        <v>544799</v>
      </c>
      <c r="E94" s="77">
        <f t="shared" si="27"/>
        <v>727029</v>
      </c>
      <c r="F94" s="78">
        <f t="shared" si="27"/>
        <v>930619</v>
      </c>
      <c r="G94" s="77">
        <f t="shared" si="27"/>
        <v>1071009</v>
      </c>
      <c r="H94" s="79">
        <f t="shared" si="27"/>
        <v>1199999</v>
      </c>
    </row>
    <row r="95" spans="1:8" x14ac:dyDescent="0.25">
      <c r="A95" s="66" t="s">
        <v>43</v>
      </c>
      <c r="B95" s="80">
        <v>24313177</v>
      </c>
      <c r="C95" s="72">
        <v>24073110</v>
      </c>
      <c r="D95" s="72">
        <f>C95+D88</f>
        <v>24048250</v>
      </c>
      <c r="E95" s="72">
        <f>D95+E88</f>
        <v>25540940</v>
      </c>
      <c r="F95" s="73">
        <f>E95+F88</f>
        <v>24398890</v>
      </c>
      <c r="G95" s="72">
        <f>F95+G88</f>
        <v>22144200</v>
      </c>
      <c r="H95" s="74">
        <f>G95+H88</f>
        <v>19992200</v>
      </c>
    </row>
    <row r="96" spans="1:8" x14ac:dyDescent="0.25">
      <c r="A96" s="32" t="s">
        <v>44</v>
      </c>
      <c r="B96" s="35">
        <v>289597</v>
      </c>
      <c r="C96" s="35"/>
      <c r="D96" s="35"/>
      <c r="E96" s="35"/>
      <c r="F96" s="35"/>
      <c r="G96" s="50"/>
      <c r="H96" s="46"/>
    </row>
    <row r="97" spans="1:8" ht="23.25" x14ac:dyDescent="0.25">
      <c r="A97" s="32" t="s">
        <v>45</v>
      </c>
      <c r="B97" s="33">
        <v>0</v>
      </c>
      <c r="C97" s="33">
        <v>0</v>
      </c>
      <c r="D97" s="25"/>
      <c r="E97" s="25"/>
      <c r="F97" s="38"/>
      <c r="G97" s="25"/>
      <c r="H97" s="47"/>
    </row>
    <row r="98" spans="1:8" x14ac:dyDescent="0.25">
      <c r="A98" s="5" t="s">
        <v>46</v>
      </c>
      <c r="B98" s="113">
        <f>IF(B95-B94&lt;0,0,B95-B94)</f>
        <v>18101698</v>
      </c>
      <c r="C98" s="113">
        <f t="shared" ref="C98:H98" si="28">IF(C95-C94&lt;0,0,C95-C94)</f>
        <v>23446611</v>
      </c>
      <c r="D98" s="113">
        <f t="shared" si="28"/>
        <v>23503451</v>
      </c>
      <c r="E98" s="113">
        <f t="shared" si="28"/>
        <v>24813911</v>
      </c>
      <c r="F98" s="113">
        <f t="shared" si="28"/>
        <v>23468271</v>
      </c>
      <c r="G98" s="113">
        <f t="shared" si="28"/>
        <v>21073191</v>
      </c>
      <c r="H98" s="113">
        <f t="shared" si="28"/>
        <v>18792201</v>
      </c>
    </row>
    <row r="99" spans="1:8" x14ac:dyDescent="0.25">
      <c r="A99" s="5" t="s">
        <v>47</v>
      </c>
      <c r="B99" s="17">
        <f>B98/(B2-B9-B21-B31)</f>
        <v>0.39517752252480692</v>
      </c>
      <c r="C99" s="114">
        <f t="shared" ref="C99:H99" si="29">C98/C2</f>
        <v>0.48559009663631997</v>
      </c>
      <c r="D99" s="114">
        <f t="shared" si="29"/>
        <v>0.48168203614640392</v>
      </c>
      <c r="E99" s="114">
        <f t="shared" si="29"/>
        <v>0.4958367263376614</v>
      </c>
      <c r="F99" s="114">
        <f t="shared" si="29"/>
        <v>0.45708620982944542</v>
      </c>
      <c r="G99" s="114">
        <f t="shared" si="29"/>
        <v>0.40227974230270935</v>
      </c>
      <c r="H99" s="114">
        <f t="shared" si="29"/>
        <v>0.34883148607014935</v>
      </c>
    </row>
    <row r="100" spans="1:8" x14ac:dyDescent="0.25">
      <c r="A100" s="5" t="s">
        <v>48</v>
      </c>
      <c r="B100" s="11">
        <f>IF((B74+B64)*6&gt;B2,B2+B97,IF((B74+D97)*6&lt;0.6*B2,0.6*B2+B97,(B74+B64)*6+B97))</f>
        <v>35824632</v>
      </c>
      <c r="C100" s="113">
        <f t="shared" ref="C100:H100" si="30">IF((C74+C64)*6&gt;C2,C2+C97,IF((C74+E97)*6&lt;0.6*C2,0.6*C2+C97,(C74+C64)*6+C97))</f>
        <v>28970868.016973019</v>
      </c>
      <c r="D100" s="113">
        <f t="shared" si="30"/>
        <v>29347800.353548944</v>
      </c>
      <c r="E100" s="113">
        <f t="shared" si="30"/>
        <v>30697776.387954846</v>
      </c>
      <c r="F100" s="113">
        <f t="shared" si="30"/>
        <v>31959030.3419981</v>
      </c>
      <c r="G100" s="113">
        <f t="shared" si="30"/>
        <v>31605180.323999986</v>
      </c>
      <c r="H100" s="113">
        <f t="shared" si="30"/>
        <v>32323140.324001104</v>
      </c>
    </row>
    <row r="101" spans="1:8" x14ac:dyDescent="0.25">
      <c r="A101" s="5" t="s">
        <v>49</v>
      </c>
      <c r="B101" s="17"/>
      <c r="C101" s="18"/>
      <c r="D101" s="18"/>
      <c r="E101" s="18">
        <f>E100/E2</f>
        <v>0.61340934728302565</v>
      </c>
      <c r="F101" s="115">
        <f t="shared" ref="F101:H101" si="31">F100/F2</f>
        <v>0.6224588104018467</v>
      </c>
      <c r="G101" s="115">
        <f t="shared" si="31"/>
        <v>0.60333168318786534</v>
      </c>
      <c r="H101" s="139">
        <f t="shared" si="31"/>
        <v>0.60000045091446574</v>
      </c>
    </row>
    <row r="102" spans="1:8" x14ac:dyDescent="0.25">
      <c r="A102" s="5" t="s">
        <v>50</v>
      </c>
      <c r="B102" s="10"/>
      <c r="C102" s="10"/>
      <c r="D102" s="10"/>
      <c r="E102" s="10">
        <f>E100-E98</f>
        <v>5883865.387954846</v>
      </c>
      <c r="F102" s="112">
        <f t="shared" ref="F102:H102" si="32">F100-F98</f>
        <v>8490759.3419981003</v>
      </c>
      <c r="G102" s="112">
        <f t="shared" si="32"/>
        <v>10531989.323999986</v>
      </c>
      <c r="H102" s="112">
        <f t="shared" si="32"/>
        <v>13530939.324001104</v>
      </c>
    </row>
    <row r="103" spans="1:8" ht="15.75" thickBot="1" x14ac:dyDescent="0.3">
      <c r="A103" s="107"/>
      <c r="B103" s="108"/>
      <c r="C103" s="109"/>
      <c r="D103" s="109"/>
      <c r="E103" s="109"/>
      <c r="F103" s="110"/>
      <c r="G103" s="109"/>
      <c r="H103" s="111"/>
    </row>
    <row r="104" spans="1:8" ht="15.75" thickBot="1" x14ac:dyDescent="0.3">
      <c r="A104" s="105" t="s">
        <v>51</v>
      </c>
      <c r="B104" s="106">
        <f>B87+B88-B91+B92</f>
        <v>0</v>
      </c>
      <c r="C104" s="106">
        <f t="shared" ref="C104:H104" si="33">C87+C88-C91+C92</f>
        <v>2.8288364410400391E-2</v>
      </c>
      <c r="D104" s="106">
        <f t="shared" si="33"/>
        <v>5.8924823999404907E-2</v>
      </c>
      <c r="E104" s="106">
        <f t="shared" si="33"/>
        <v>6.4659141004085541E-2</v>
      </c>
      <c r="F104" s="106">
        <f t="shared" si="33"/>
        <v>5.6999683380126953E-2</v>
      </c>
      <c r="G104" s="106">
        <f t="shared" si="33"/>
        <v>5.3999997675418854E-2</v>
      </c>
      <c r="H104" s="106">
        <f t="shared" si="33"/>
        <v>5.4000183939933777E-2</v>
      </c>
    </row>
    <row r="105" spans="1:8" x14ac:dyDescent="0.25">
      <c r="A105" s="7"/>
      <c r="B105" s="8"/>
      <c r="C105" s="8"/>
      <c r="D105" s="8"/>
      <c r="E105" s="8"/>
      <c r="F105" s="8"/>
      <c r="G105" s="8"/>
      <c r="H105" s="8"/>
    </row>
    <row r="106" spans="1:8" x14ac:dyDescent="0.25">
      <c r="A106" s="14" t="s">
        <v>52</v>
      </c>
      <c r="B106" s="19" t="s">
        <v>53</v>
      </c>
      <c r="C106" s="20">
        <f>C2/B2-1</f>
        <v>3.4695955898380149E-2</v>
      </c>
      <c r="D106" s="117">
        <f t="shared" ref="D106:H106" si="34">D2/C2-1</f>
        <v>1.0557261114947813E-2</v>
      </c>
      <c r="E106" s="117">
        <f t="shared" si="34"/>
        <v>2.5617315632269433E-2</v>
      </c>
      <c r="F106" s="117">
        <f t="shared" si="34"/>
        <v>2.5950593404884259E-2</v>
      </c>
      <c r="G106" s="117">
        <f t="shared" si="34"/>
        <v>2.0279509154996989E-2</v>
      </c>
      <c r="H106" s="117">
        <f t="shared" si="34"/>
        <v>2.8394702059636678E-2</v>
      </c>
    </row>
    <row r="107" spans="1:8" x14ac:dyDescent="0.25">
      <c r="A107" s="14" t="s">
        <v>54</v>
      </c>
      <c r="B107" s="19" t="s">
        <v>53</v>
      </c>
      <c r="C107" s="20">
        <f>C39/B39-1</f>
        <v>7.471973513731367E-2</v>
      </c>
      <c r="D107" s="117">
        <f t="shared" ref="D107:H107" si="35">D39/C39-1</f>
        <v>3.8326891976583344E-3</v>
      </c>
      <c r="E107" s="117">
        <f t="shared" si="35"/>
        <v>2.3346548380774212E-2</v>
      </c>
      <c r="F107" s="117">
        <f t="shared" si="35"/>
        <v>2.4226998155992163E-2</v>
      </c>
      <c r="G107" s="117">
        <f t="shared" si="35"/>
        <v>2.3908494090189025E-2</v>
      </c>
      <c r="H107" s="117">
        <f t="shared" si="35"/>
        <v>2.902950513075031E-2</v>
      </c>
    </row>
    <row r="108" spans="1:8" x14ac:dyDescent="0.25">
      <c r="A108" s="14" t="s">
        <v>55</v>
      </c>
      <c r="B108" s="21">
        <f>B2/B39</f>
        <v>1.1467204070642958</v>
      </c>
      <c r="C108" s="118">
        <f t="shared" ref="C108:H108" si="36">C2/C39</f>
        <v>1.1040152413168209</v>
      </c>
      <c r="D108" s="118">
        <f t="shared" si="36"/>
        <v>1.1114109258446405</v>
      </c>
      <c r="E108" s="118">
        <f t="shared" si="36"/>
        <v>1.1138771046160014</v>
      </c>
      <c r="F108" s="118">
        <f t="shared" si="36"/>
        <v>1.1157515653447483</v>
      </c>
      <c r="G108" s="118">
        <f t="shared" si="36"/>
        <v>1.1117970658504837</v>
      </c>
      <c r="H108" s="118">
        <f t="shared" si="36"/>
        <v>1.1111112038918731</v>
      </c>
    </row>
    <row r="110" spans="1:8" x14ac:dyDescent="0.25">
      <c r="A110" s="119" t="s">
        <v>68</v>
      </c>
    </row>
    <row r="111" spans="1:8" x14ac:dyDescent="0.25">
      <c r="A111" s="120" t="s">
        <v>73</v>
      </c>
    </row>
    <row r="112" spans="1:8" x14ac:dyDescent="0.25">
      <c r="A112" s="120" t="s">
        <v>69</v>
      </c>
    </row>
    <row r="113" spans="1:1" x14ac:dyDescent="0.25">
      <c r="A113" s="120" t="s">
        <v>70</v>
      </c>
    </row>
    <row r="114" spans="1:1" x14ac:dyDescent="0.25">
      <c r="A114" s="120" t="s">
        <v>71</v>
      </c>
    </row>
    <row r="115" spans="1:1" x14ac:dyDescent="0.25">
      <c r="A115" s="120" t="s">
        <v>72</v>
      </c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workbookViewId="0">
      <pane xSplit="1" ySplit="1" topLeftCell="D8" activePane="bottomRight" state="frozen"/>
      <selection pane="topRight" activeCell="B1" sqref="B1"/>
      <selection pane="bottomLeft" activeCell="A2" sqref="A2"/>
      <selection pane="bottomRight" activeCell="A83" sqref="A83"/>
    </sheetView>
  </sheetViews>
  <sheetFormatPr defaultRowHeight="15" x14ac:dyDescent="0.25"/>
  <cols>
    <col min="1" max="1" width="45.7109375" style="121" customWidth="1"/>
    <col min="2" max="2" width="14.28515625" style="121" customWidth="1"/>
    <col min="3" max="4" width="14" style="121" customWidth="1"/>
    <col min="5" max="5" width="14.5703125" style="121" customWidth="1"/>
    <col min="6" max="6" width="13.7109375" style="121" customWidth="1"/>
    <col min="7" max="7" width="18.7109375" style="121" customWidth="1"/>
    <col min="8" max="8" width="14.85546875" style="121" customWidth="1"/>
    <col min="9" max="16384" width="9.140625" style="121"/>
  </cols>
  <sheetData>
    <row r="1" spans="1:8" ht="37.5" customHeight="1" thickBot="1" x14ac:dyDescent="0.3">
      <c r="A1" s="133" t="s">
        <v>0</v>
      </c>
      <c r="B1" s="144" t="s">
        <v>85</v>
      </c>
      <c r="C1" s="144" t="s">
        <v>1</v>
      </c>
      <c r="D1" s="144" t="s">
        <v>2</v>
      </c>
      <c r="E1" s="144" t="s">
        <v>3</v>
      </c>
      <c r="F1" s="37" t="s">
        <v>4</v>
      </c>
      <c r="G1" s="144" t="s">
        <v>5</v>
      </c>
      <c r="H1" s="42" t="s">
        <v>56</v>
      </c>
    </row>
    <row r="2" spans="1:8" x14ac:dyDescent="0.25">
      <c r="A2" s="177" t="s">
        <v>6</v>
      </c>
      <c r="B2" s="178">
        <f>B3+B8+B17+B30</f>
        <v>3850034</v>
      </c>
      <c r="C2" s="178">
        <f t="shared" ref="C2:H2" si="0">C3+C8+C17+C30</f>
        <v>3881096.0674887504</v>
      </c>
      <c r="D2" s="178">
        <f t="shared" si="0"/>
        <v>4009758.0256410255</v>
      </c>
      <c r="E2" s="178">
        <f t="shared" si="0"/>
        <v>4099659.0236571427</v>
      </c>
      <c r="F2" s="178">
        <f t="shared" si="0"/>
        <v>4184488.0483176564</v>
      </c>
      <c r="G2" s="178">
        <f t="shared" si="0"/>
        <v>4236096.040026891</v>
      </c>
      <c r="H2" s="206">
        <f t="shared" si="0"/>
        <v>4286096.0287999995</v>
      </c>
    </row>
    <row r="3" spans="1:8" x14ac:dyDescent="0.25">
      <c r="A3" s="199" t="s">
        <v>7</v>
      </c>
      <c r="B3" s="131">
        <f>SUM(B4:B7)</f>
        <v>2647439</v>
      </c>
      <c r="C3" s="131">
        <f t="shared" ref="C3:H3" si="1">SUM(C4:C7)</f>
        <v>2816000.0674887504</v>
      </c>
      <c r="D3" s="131">
        <f t="shared" si="1"/>
        <v>2891000.0256410255</v>
      </c>
      <c r="E3" s="131">
        <f t="shared" si="1"/>
        <v>2957240.0236571427</v>
      </c>
      <c r="F3" s="131">
        <f t="shared" si="1"/>
        <v>3095730.0483176564</v>
      </c>
      <c r="G3" s="131">
        <f t="shared" si="1"/>
        <v>3216000.040026891</v>
      </c>
      <c r="H3" s="207">
        <f t="shared" si="1"/>
        <v>3311000.0288</v>
      </c>
    </row>
    <row r="4" spans="1:8" x14ac:dyDescent="0.25">
      <c r="A4" s="145" t="s">
        <v>8</v>
      </c>
      <c r="B4" s="171">
        <v>2557404</v>
      </c>
      <c r="C4" s="171">
        <v>2730000</v>
      </c>
      <c r="D4" s="146">
        <v>2800000</v>
      </c>
      <c r="E4" s="146">
        <v>2866240</v>
      </c>
      <c r="F4" s="158">
        <v>3004730</v>
      </c>
      <c r="G4" s="158">
        <v>3125000</v>
      </c>
      <c r="H4" s="162">
        <v>3215000</v>
      </c>
    </row>
    <row r="5" spans="1:8" x14ac:dyDescent="0.25">
      <c r="A5" s="145"/>
      <c r="B5" s="171"/>
      <c r="C5" s="236">
        <f>C4/B4-1</f>
        <v>6.74887503108621E-2</v>
      </c>
      <c r="D5" s="236">
        <f>D4/C4-1</f>
        <v>2.564102564102555E-2</v>
      </c>
      <c r="E5" s="236">
        <f t="shared" ref="E5:H5" si="2">E4/D4-1</f>
        <v>2.3657142857142821E-2</v>
      </c>
      <c r="F5" s="236">
        <f t="shared" si="2"/>
        <v>4.8317656581444712E-2</v>
      </c>
      <c r="G5" s="236">
        <f t="shared" si="2"/>
        <v>4.0026890935292103E-2</v>
      </c>
      <c r="H5" s="236">
        <f t="shared" si="2"/>
        <v>2.8799999999999937E-2</v>
      </c>
    </row>
    <row r="6" spans="1:8" x14ac:dyDescent="0.25">
      <c r="A6" s="145" t="s">
        <v>9</v>
      </c>
      <c r="B6" s="171">
        <v>87455</v>
      </c>
      <c r="C6" s="171">
        <v>85000</v>
      </c>
      <c r="D6" s="146">
        <v>90000</v>
      </c>
      <c r="E6" s="146">
        <v>90000</v>
      </c>
      <c r="F6" s="158">
        <v>90000</v>
      </c>
      <c r="G6" s="158">
        <v>90000</v>
      </c>
      <c r="H6" s="162">
        <v>95000</v>
      </c>
    </row>
    <row r="7" spans="1:8" x14ac:dyDescent="0.25">
      <c r="A7" s="145" t="s">
        <v>10</v>
      </c>
      <c r="B7" s="171">
        <v>2580</v>
      </c>
      <c r="C7" s="171">
        <v>1000</v>
      </c>
      <c r="D7" s="146">
        <v>1000</v>
      </c>
      <c r="E7" s="146">
        <v>1000</v>
      </c>
      <c r="F7" s="158">
        <v>1000</v>
      </c>
      <c r="G7" s="158">
        <v>1000</v>
      </c>
      <c r="H7" s="162">
        <v>1000</v>
      </c>
    </row>
    <row r="8" spans="1:8" x14ac:dyDescent="0.25">
      <c r="A8" s="199" t="s">
        <v>11</v>
      </c>
      <c r="B8" s="157">
        <v>340371</v>
      </c>
      <c r="C8" s="157">
        <v>285000</v>
      </c>
      <c r="D8" s="200">
        <v>290000</v>
      </c>
      <c r="E8" s="200">
        <v>295000</v>
      </c>
      <c r="F8" s="201">
        <v>300000</v>
      </c>
      <c r="G8" s="201">
        <v>300000</v>
      </c>
      <c r="H8" s="202">
        <v>270000</v>
      </c>
    </row>
    <row r="9" spans="1:8" x14ac:dyDescent="0.25">
      <c r="A9" s="203" t="s">
        <v>58</v>
      </c>
      <c r="B9" s="204">
        <f>SUM(B10:B16)</f>
        <v>127494</v>
      </c>
      <c r="C9" s="204">
        <f t="shared" ref="C9:H9" si="3">SUM(C10:C16)</f>
        <v>167380</v>
      </c>
      <c r="D9" s="204">
        <f t="shared" si="3"/>
        <v>164380</v>
      </c>
      <c r="E9" s="204">
        <f t="shared" si="3"/>
        <v>164380</v>
      </c>
      <c r="F9" s="204">
        <f t="shared" si="3"/>
        <v>164380</v>
      </c>
      <c r="G9" s="204">
        <f t="shared" si="3"/>
        <v>164380</v>
      </c>
      <c r="H9" s="208">
        <f t="shared" si="3"/>
        <v>159380</v>
      </c>
    </row>
    <row r="10" spans="1:8" s="205" customFormat="1" x14ac:dyDescent="0.25">
      <c r="A10" s="145" t="s">
        <v>60</v>
      </c>
      <c r="B10" s="172">
        <v>1092</v>
      </c>
      <c r="C10" s="172">
        <v>1000</v>
      </c>
      <c r="D10" s="146"/>
      <c r="E10" s="146"/>
      <c r="F10" s="158"/>
      <c r="G10" s="158"/>
      <c r="H10" s="162"/>
    </row>
    <row r="11" spans="1:8" s="205" customFormat="1" x14ac:dyDescent="0.25">
      <c r="A11" s="145" t="s">
        <v>61</v>
      </c>
      <c r="B11" s="172">
        <v>17654</v>
      </c>
      <c r="C11" s="172">
        <v>17000</v>
      </c>
      <c r="D11" s="146">
        <v>15000</v>
      </c>
      <c r="E11" s="146">
        <v>15000</v>
      </c>
      <c r="F11" s="158">
        <v>15000</v>
      </c>
      <c r="G11" s="158">
        <v>15000</v>
      </c>
      <c r="H11" s="162">
        <v>10000</v>
      </c>
    </row>
    <row r="12" spans="1:8" s="205" customFormat="1" x14ac:dyDescent="0.25">
      <c r="A12" s="145" t="s">
        <v>64</v>
      </c>
      <c r="B12" s="172"/>
      <c r="C12" s="172"/>
      <c r="D12" s="146"/>
      <c r="E12" s="146"/>
      <c r="F12" s="158"/>
      <c r="G12" s="158"/>
      <c r="H12" s="162"/>
    </row>
    <row r="13" spans="1:8" s="205" customFormat="1" x14ac:dyDescent="0.25">
      <c r="A13" s="145" t="s">
        <v>62</v>
      </c>
      <c r="B13" s="172">
        <v>108748</v>
      </c>
      <c r="C13" s="172">
        <v>149380</v>
      </c>
      <c r="D13" s="146">
        <f>C13</f>
        <v>149380</v>
      </c>
      <c r="E13" s="146">
        <f>D13</f>
        <v>149380</v>
      </c>
      <c r="F13" s="158">
        <f>E13</f>
        <v>149380</v>
      </c>
      <c r="G13" s="158">
        <f>F13</f>
        <v>149380</v>
      </c>
      <c r="H13" s="162">
        <f>G13</f>
        <v>149380</v>
      </c>
    </row>
    <row r="14" spans="1:8" s="205" customFormat="1" x14ac:dyDescent="0.25">
      <c r="A14" s="145" t="s">
        <v>63</v>
      </c>
      <c r="B14" s="211" t="s">
        <v>67</v>
      </c>
      <c r="C14" s="211" t="s">
        <v>67</v>
      </c>
      <c r="D14" s="211" t="s">
        <v>67</v>
      </c>
      <c r="E14" s="211" t="s">
        <v>67</v>
      </c>
      <c r="F14" s="211" t="s">
        <v>67</v>
      </c>
      <c r="G14" s="211" t="s">
        <v>67</v>
      </c>
      <c r="H14" s="212" t="s">
        <v>67</v>
      </c>
    </row>
    <row r="15" spans="1:8" s="205" customFormat="1" x14ac:dyDescent="0.25">
      <c r="A15" s="145" t="s">
        <v>65</v>
      </c>
      <c r="B15" s="172"/>
      <c r="C15" s="172"/>
      <c r="D15" s="146"/>
      <c r="E15" s="146"/>
      <c r="F15" s="158"/>
      <c r="G15" s="146"/>
      <c r="H15" s="162"/>
    </row>
    <row r="16" spans="1:8" s="205" customFormat="1" x14ac:dyDescent="0.25">
      <c r="A16" s="145" t="s">
        <v>66</v>
      </c>
      <c r="B16" s="172"/>
      <c r="C16" s="172"/>
      <c r="D16" s="146"/>
      <c r="E16" s="146"/>
      <c r="F16" s="158"/>
      <c r="G16" s="146"/>
      <c r="H16" s="162"/>
    </row>
    <row r="17" spans="1:8" x14ac:dyDescent="0.25">
      <c r="A17" s="199" t="s">
        <v>12</v>
      </c>
      <c r="B17" s="132">
        <f>SUM(B18:B20)</f>
        <v>819724</v>
      </c>
      <c r="C17" s="132">
        <f t="shared" ref="C17" si="4">SUM(C18:C20)</f>
        <v>735096</v>
      </c>
      <c r="D17" s="132">
        <f>D18+D19+D20+D29</f>
        <v>783758</v>
      </c>
      <c r="E17" s="132">
        <f t="shared" ref="E17:H17" si="5">E18+E19+E20+E29</f>
        <v>802419</v>
      </c>
      <c r="F17" s="132">
        <f t="shared" si="5"/>
        <v>743758</v>
      </c>
      <c r="G17" s="132">
        <f t="shared" si="5"/>
        <v>675096</v>
      </c>
      <c r="H17" s="132">
        <f t="shared" si="5"/>
        <v>665096</v>
      </c>
    </row>
    <row r="18" spans="1:8" x14ac:dyDescent="0.25">
      <c r="A18" s="145" t="s">
        <v>13</v>
      </c>
      <c r="B18" s="172">
        <v>271005</v>
      </c>
      <c r="C18" s="172">
        <v>250000</v>
      </c>
      <c r="D18" s="146">
        <v>240000</v>
      </c>
      <c r="E18" s="146">
        <v>200000</v>
      </c>
      <c r="F18" s="158">
        <v>200000</v>
      </c>
      <c r="G18" s="158">
        <v>190000</v>
      </c>
      <c r="H18" s="162">
        <v>180000</v>
      </c>
    </row>
    <row r="19" spans="1:8" x14ac:dyDescent="0.25">
      <c r="A19" s="145" t="s">
        <v>14</v>
      </c>
      <c r="B19" s="172">
        <v>425096</v>
      </c>
      <c r="C19" s="172">
        <v>425096</v>
      </c>
      <c r="D19" s="146">
        <v>425096</v>
      </c>
      <c r="E19" s="146">
        <v>425096</v>
      </c>
      <c r="F19" s="158">
        <v>425096</v>
      </c>
      <c r="G19" s="158">
        <v>425096</v>
      </c>
      <c r="H19" s="162">
        <v>425096</v>
      </c>
    </row>
    <row r="20" spans="1:8" x14ac:dyDescent="0.25">
      <c r="A20" s="145" t="s">
        <v>15</v>
      </c>
      <c r="B20" s="172">
        <v>123623</v>
      </c>
      <c r="C20" s="172">
        <v>60000</v>
      </c>
      <c r="D20" s="146">
        <v>60000</v>
      </c>
      <c r="E20" s="146">
        <v>60000</v>
      </c>
      <c r="F20" s="158">
        <v>60000</v>
      </c>
      <c r="G20" s="158">
        <v>60000</v>
      </c>
      <c r="H20" s="162">
        <v>60000</v>
      </c>
    </row>
    <row r="21" spans="1:8" x14ac:dyDescent="0.25">
      <c r="A21" s="203" t="s">
        <v>58</v>
      </c>
      <c r="B21" s="204">
        <f>SUM(B22:B28)</f>
        <v>7000</v>
      </c>
      <c r="C21" s="204">
        <f t="shared" ref="C21:H21" si="6">SUM(C22:C28)</f>
        <v>7000</v>
      </c>
      <c r="D21" s="204">
        <f t="shared" si="6"/>
        <v>7000</v>
      </c>
      <c r="E21" s="204">
        <f t="shared" si="6"/>
        <v>7000</v>
      </c>
      <c r="F21" s="204">
        <f t="shared" si="6"/>
        <v>7000</v>
      </c>
      <c r="G21" s="204">
        <f t="shared" si="6"/>
        <v>7000</v>
      </c>
      <c r="H21" s="208">
        <f t="shared" si="6"/>
        <v>7000</v>
      </c>
    </row>
    <row r="22" spans="1:8" x14ac:dyDescent="0.25">
      <c r="A22" s="145" t="s">
        <v>60</v>
      </c>
      <c r="B22" s="172"/>
      <c r="C22" s="172"/>
      <c r="D22" s="146"/>
      <c r="E22" s="146"/>
      <c r="F22" s="158"/>
      <c r="G22" s="146"/>
      <c r="H22" s="162"/>
    </row>
    <row r="23" spans="1:8" x14ac:dyDescent="0.25">
      <c r="A23" s="145" t="s">
        <v>61</v>
      </c>
      <c r="B23" s="172"/>
      <c r="C23" s="172"/>
      <c r="D23" s="146"/>
      <c r="E23" s="146"/>
      <c r="F23" s="158"/>
      <c r="G23" s="146"/>
      <c r="H23" s="162"/>
    </row>
    <row r="24" spans="1:8" x14ac:dyDescent="0.25">
      <c r="A24" s="145" t="s">
        <v>64</v>
      </c>
      <c r="B24" s="172"/>
      <c r="C24" s="172"/>
      <c r="D24" s="146"/>
      <c r="E24" s="146"/>
      <c r="F24" s="158"/>
      <c r="G24" s="146"/>
      <c r="H24" s="162"/>
    </row>
    <row r="25" spans="1:8" x14ac:dyDescent="0.25">
      <c r="A25" s="145" t="s">
        <v>62</v>
      </c>
      <c r="B25" s="172">
        <v>7000</v>
      </c>
      <c r="C25" s="172">
        <v>7000</v>
      </c>
      <c r="D25" s="146">
        <f>C25</f>
        <v>7000</v>
      </c>
      <c r="E25" s="146">
        <f>D25</f>
        <v>7000</v>
      </c>
      <c r="F25" s="158">
        <f>E25</f>
        <v>7000</v>
      </c>
      <c r="G25" s="146">
        <f>F25</f>
        <v>7000</v>
      </c>
      <c r="H25" s="162">
        <f>G25</f>
        <v>7000</v>
      </c>
    </row>
    <row r="26" spans="1:8" x14ac:dyDescent="0.25">
      <c r="A26" s="145" t="s">
        <v>63</v>
      </c>
      <c r="B26" s="211" t="s">
        <v>67</v>
      </c>
      <c r="C26" s="211" t="s">
        <v>67</v>
      </c>
      <c r="D26" s="211" t="s">
        <v>67</v>
      </c>
      <c r="E26" s="211" t="s">
        <v>67</v>
      </c>
      <c r="F26" s="211" t="s">
        <v>67</v>
      </c>
      <c r="G26" s="211" t="s">
        <v>67</v>
      </c>
      <c r="H26" s="212" t="s">
        <v>67</v>
      </c>
    </row>
    <row r="27" spans="1:8" x14ac:dyDescent="0.25">
      <c r="A27" s="145" t="s">
        <v>65</v>
      </c>
      <c r="B27" s="172"/>
      <c r="C27" s="172"/>
      <c r="D27" s="146"/>
      <c r="E27" s="146"/>
      <c r="F27" s="158"/>
      <c r="G27" s="146"/>
      <c r="H27" s="162"/>
    </row>
    <row r="28" spans="1:8" x14ac:dyDescent="0.25">
      <c r="A28" s="145" t="s">
        <v>66</v>
      </c>
      <c r="B28" s="172"/>
      <c r="C28" s="172"/>
      <c r="D28" s="146"/>
      <c r="E28" s="146"/>
      <c r="F28" s="158"/>
      <c r="G28" s="146"/>
      <c r="H28" s="162"/>
    </row>
    <row r="29" spans="1:8" x14ac:dyDescent="0.25">
      <c r="A29" s="239" t="s">
        <v>91</v>
      </c>
      <c r="B29" s="240"/>
      <c r="C29" s="240"/>
      <c r="D29" s="241">
        <v>58662</v>
      </c>
      <c r="E29" s="241">
        <v>117323</v>
      </c>
      <c r="F29" s="242">
        <v>58662</v>
      </c>
      <c r="G29" s="241"/>
      <c r="H29" s="243"/>
    </row>
    <row r="30" spans="1:8" x14ac:dyDescent="0.25">
      <c r="A30" s="199" t="s">
        <v>16</v>
      </c>
      <c r="B30" s="157">
        <v>42500</v>
      </c>
      <c r="C30" s="157">
        <v>45000</v>
      </c>
      <c r="D30" s="200">
        <v>45000</v>
      </c>
      <c r="E30" s="200">
        <v>45000</v>
      </c>
      <c r="F30" s="201">
        <v>45000</v>
      </c>
      <c r="G30" s="200">
        <v>45000</v>
      </c>
      <c r="H30" s="202">
        <v>40000</v>
      </c>
    </row>
    <row r="31" spans="1:8" x14ac:dyDescent="0.25">
      <c r="A31" s="203" t="s">
        <v>58</v>
      </c>
      <c r="B31" s="204">
        <f>SUM(B32:B38)</f>
        <v>0</v>
      </c>
      <c r="C31" s="204">
        <f t="shared" ref="C31:H31" si="7">SUM(C32:C38)</f>
        <v>0</v>
      </c>
      <c r="D31" s="204">
        <f t="shared" si="7"/>
        <v>0</v>
      </c>
      <c r="E31" s="204">
        <f t="shared" si="7"/>
        <v>0</v>
      </c>
      <c r="F31" s="204">
        <f t="shared" si="7"/>
        <v>0</v>
      </c>
      <c r="G31" s="204">
        <f t="shared" si="7"/>
        <v>0</v>
      </c>
      <c r="H31" s="208">
        <f t="shared" si="7"/>
        <v>0</v>
      </c>
    </row>
    <row r="32" spans="1:8" x14ac:dyDescent="0.25">
      <c r="A32" s="145" t="s">
        <v>60</v>
      </c>
      <c r="B32" s="172"/>
      <c r="C32" s="172"/>
      <c r="D32" s="146"/>
      <c r="E32" s="146"/>
      <c r="F32" s="158"/>
      <c r="G32" s="146"/>
      <c r="H32" s="162"/>
    </row>
    <row r="33" spans="1:8" x14ac:dyDescent="0.25">
      <c r="A33" s="145" t="s">
        <v>61</v>
      </c>
      <c r="B33" s="172"/>
      <c r="C33" s="172"/>
      <c r="D33" s="146"/>
      <c r="E33" s="146"/>
      <c r="F33" s="158"/>
      <c r="G33" s="146"/>
      <c r="H33" s="162"/>
    </row>
    <row r="34" spans="1:8" x14ac:dyDescent="0.25">
      <c r="A34" s="145" t="s">
        <v>64</v>
      </c>
      <c r="B34" s="172"/>
      <c r="C34" s="172"/>
      <c r="D34" s="146"/>
      <c r="E34" s="146"/>
      <c r="F34" s="158"/>
      <c r="G34" s="146"/>
      <c r="H34" s="162"/>
    </row>
    <row r="35" spans="1:8" x14ac:dyDescent="0.25">
      <c r="A35" s="145" t="s">
        <v>62</v>
      </c>
      <c r="B35" s="172"/>
      <c r="C35" s="172"/>
      <c r="D35" s="146"/>
      <c r="E35" s="146"/>
      <c r="F35" s="158"/>
      <c r="G35" s="146"/>
      <c r="H35" s="162"/>
    </row>
    <row r="36" spans="1:8" x14ac:dyDescent="0.25">
      <c r="A36" s="145" t="s">
        <v>63</v>
      </c>
      <c r="B36" s="211" t="s">
        <v>67</v>
      </c>
      <c r="C36" s="211" t="s">
        <v>67</v>
      </c>
      <c r="D36" s="211" t="s">
        <v>67</v>
      </c>
      <c r="E36" s="211" t="s">
        <v>67</v>
      </c>
      <c r="F36" s="211" t="s">
        <v>67</v>
      </c>
      <c r="G36" s="211" t="s">
        <v>67</v>
      </c>
      <c r="H36" s="212" t="s">
        <v>67</v>
      </c>
    </row>
    <row r="37" spans="1:8" x14ac:dyDescent="0.25">
      <c r="A37" s="145" t="s">
        <v>65</v>
      </c>
      <c r="B37" s="172"/>
      <c r="C37" s="172"/>
      <c r="D37" s="146"/>
      <c r="E37" s="146"/>
      <c r="F37" s="158"/>
      <c r="G37" s="146"/>
      <c r="H37" s="162"/>
    </row>
    <row r="38" spans="1:8" x14ac:dyDescent="0.25">
      <c r="A38" s="145" t="s">
        <v>66</v>
      </c>
      <c r="B38" s="172"/>
      <c r="C38" s="172"/>
      <c r="D38" s="146"/>
      <c r="E38" s="146"/>
      <c r="F38" s="158"/>
      <c r="G38" s="146"/>
      <c r="H38" s="162"/>
    </row>
    <row r="39" spans="1:8" x14ac:dyDescent="0.25">
      <c r="A39" s="179" t="s">
        <v>17</v>
      </c>
      <c r="B39" s="180">
        <f>B40+B49</f>
        <v>3390213</v>
      </c>
      <c r="C39" s="180">
        <f t="shared" ref="C39:H39" si="8">C40+C49</f>
        <v>3242578</v>
      </c>
      <c r="D39" s="180">
        <f t="shared" si="8"/>
        <v>3382670</v>
      </c>
      <c r="E39" s="180">
        <f t="shared" si="8"/>
        <v>3471556</v>
      </c>
      <c r="F39" s="180">
        <f t="shared" si="8"/>
        <v>3466257</v>
      </c>
      <c r="G39" s="180">
        <f t="shared" si="8"/>
        <v>3571318</v>
      </c>
      <c r="H39" s="180">
        <f t="shared" si="8"/>
        <v>3729762</v>
      </c>
    </row>
    <row r="40" spans="1:8" x14ac:dyDescent="0.25">
      <c r="A40" s="145" t="s">
        <v>18</v>
      </c>
      <c r="B40" s="172">
        <v>277902</v>
      </c>
      <c r="C40" s="172">
        <v>286628</v>
      </c>
      <c r="D40" s="146">
        <v>294328</v>
      </c>
      <c r="E40" s="146">
        <v>296328</v>
      </c>
      <c r="F40" s="158">
        <v>303828</v>
      </c>
      <c r="G40" s="158">
        <v>303828</v>
      </c>
      <c r="H40" s="162">
        <v>300000</v>
      </c>
    </row>
    <row r="41" spans="1:8" x14ac:dyDescent="0.25">
      <c r="A41" s="203" t="s">
        <v>59</v>
      </c>
      <c r="B41" s="204">
        <f>SUM(B42:B48)</f>
        <v>6623</v>
      </c>
      <c r="C41" s="204">
        <f t="shared" ref="C41:H41" si="9">SUM(C42:C48)</f>
        <v>2230</v>
      </c>
      <c r="D41" s="204">
        <f t="shared" si="9"/>
        <v>2230</v>
      </c>
      <c r="E41" s="204">
        <f t="shared" si="9"/>
        <v>2230</v>
      </c>
      <c r="F41" s="204">
        <f t="shared" si="9"/>
        <v>2230</v>
      </c>
      <c r="G41" s="204">
        <f t="shared" si="9"/>
        <v>2230</v>
      </c>
      <c r="H41" s="208">
        <f t="shared" si="9"/>
        <v>2230</v>
      </c>
    </row>
    <row r="42" spans="1:8" x14ac:dyDescent="0.25">
      <c r="A42" s="145" t="s">
        <v>60</v>
      </c>
      <c r="B42" s="172"/>
      <c r="C42" s="172"/>
      <c r="D42" s="146"/>
      <c r="E42" s="146"/>
      <c r="F42" s="158"/>
      <c r="G42" s="146"/>
      <c r="H42" s="162"/>
    </row>
    <row r="43" spans="1:8" x14ac:dyDescent="0.25">
      <c r="A43" s="145" t="s">
        <v>61</v>
      </c>
      <c r="B43" s="172"/>
      <c r="C43" s="172"/>
      <c r="D43" s="146"/>
      <c r="E43" s="146"/>
      <c r="F43" s="158"/>
      <c r="G43" s="146"/>
      <c r="H43" s="162"/>
    </row>
    <row r="44" spans="1:8" x14ac:dyDescent="0.25">
      <c r="A44" s="145" t="s">
        <v>64</v>
      </c>
      <c r="B44" s="172"/>
      <c r="C44" s="172"/>
      <c r="D44" s="146"/>
      <c r="E44" s="146"/>
      <c r="F44" s="158"/>
      <c r="G44" s="146"/>
      <c r="H44" s="162"/>
    </row>
    <row r="45" spans="1:8" x14ac:dyDescent="0.25">
      <c r="A45" s="145" t="s">
        <v>62</v>
      </c>
      <c r="B45" s="172">
        <v>6623</v>
      </c>
      <c r="C45" s="172">
        <f>2160+70</f>
        <v>2230</v>
      </c>
      <c r="D45" s="146">
        <f>C45</f>
        <v>2230</v>
      </c>
      <c r="E45" s="146">
        <f>D45</f>
        <v>2230</v>
      </c>
      <c r="F45" s="158">
        <f>E45</f>
        <v>2230</v>
      </c>
      <c r="G45" s="146">
        <f>F45</f>
        <v>2230</v>
      </c>
      <c r="H45" s="162">
        <f>G45</f>
        <v>2230</v>
      </c>
    </row>
    <row r="46" spans="1:8" x14ac:dyDescent="0.25">
      <c r="A46" s="145" t="s">
        <v>63</v>
      </c>
      <c r="B46" s="211" t="s">
        <v>67</v>
      </c>
      <c r="C46" s="211" t="s">
        <v>67</v>
      </c>
      <c r="D46" s="211" t="s">
        <v>67</v>
      </c>
      <c r="E46" s="211" t="s">
        <v>67</v>
      </c>
      <c r="F46" s="211" t="s">
        <v>67</v>
      </c>
      <c r="G46" s="211" t="s">
        <v>67</v>
      </c>
      <c r="H46" s="212" t="s">
        <v>67</v>
      </c>
    </row>
    <row r="47" spans="1:8" x14ac:dyDescent="0.25">
      <c r="A47" s="145" t="s">
        <v>65</v>
      </c>
      <c r="B47" s="172"/>
      <c r="C47" s="172"/>
      <c r="D47" s="146"/>
      <c r="E47" s="146"/>
      <c r="F47" s="158"/>
      <c r="G47" s="146"/>
      <c r="H47" s="162"/>
    </row>
    <row r="48" spans="1:8" x14ac:dyDescent="0.25">
      <c r="A48" s="145" t="s">
        <v>66</v>
      </c>
      <c r="B48" s="172"/>
      <c r="C48" s="172"/>
      <c r="D48" s="146"/>
      <c r="E48" s="146"/>
      <c r="F48" s="158"/>
      <c r="G48" s="146"/>
      <c r="H48" s="162"/>
    </row>
    <row r="49" spans="1:8" x14ac:dyDescent="0.25">
      <c r="A49" s="199" t="s">
        <v>19</v>
      </c>
      <c r="B49" s="132">
        <f>B50+B53+B65</f>
        <v>3112311</v>
      </c>
      <c r="C49" s="132">
        <f t="shared" ref="C49" si="10">C50+C53+C65</f>
        <v>2955950</v>
      </c>
      <c r="D49" s="132">
        <f>D50+D52+D53+D55+D65</f>
        <v>3088342</v>
      </c>
      <c r="E49" s="132">
        <f t="shared" ref="E49:H49" si="11">E50+E52+E53+E55+E65</f>
        <v>3175228</v>
      </c>
      <c r="F49" s="132">
        <f t="shared" si="11"/>
        <v>3162429</v>
      </c>
      <c r="G49" s="132">
        <f t="shared" si="11"/>
        <v>3267490</v>
      </c>
      <c r="H49" s="132">
        <f t="shared" si="11"/>
        <v>3429762</v>
      </c>
    </row>
    <row r="50" spans="1:8" x14ac:dyDescent="0.25">
      <c r="A50" s="145" t="s">
        <v>20</v>
      </c>
      <c r="B50" s="172">
        <v>1518129</v>
      </c>
      <c r="C50" s="172">
        <v>1552416</v>
      </c>
      <c r="D50" s="146">
        <v>1617055</v>
      </c>
      <c r="E50" s="146">
        <v>1657382</v>
      </c>
      <c r="F50" s="158">
        <v>1673560</v>
      </c>
      <c r="G50" s="158">
        <v>1737240</v>
      </c>
      <c r="H50" s="162">
        <v>1824102</v>
      </c>
    </row>
    <row r="51" spans="1:8" x14ac:dyDescent="0.25">
      <c r="A51" s="145"/>
      <c r="B51" s="172"/>
      <c r="C51" s="236">
        <f>C50/B50-1</f>
        <v>2.2585037239918337E-2</v>
      </c>
      <c r="D51" s="236">
        <f t="shared" ref="D51:H51" si="12">D50/C50-1</f>
        <v>4.1637679591037369E-2</v>
      </c>
      <c r="E51" s="236">
        <f t="shared" si="12"/>
        <v>2.493854568954057E-2</v>
      </c>
      <c r="F51" s="236">
        <f t="shared" si="12"/>
        <v>9.7611775679957713E-3</v>
      </c>
      <c r="G51" s="236">
        <f t="shared" si="12"/>
        <v>3.8050622624823838E-2</v>
      </c>
      <c r="H51" s="236">
        <f t="shared" si="12"/>
        <v>5.0000000000000044E-2</v>
      </c>
    </row>
    <row r="52" spans="1:8" x14ac:dyDescent="0.25">
      <c r="A52" s="239" t="s">
        <v>92</v>
      </c>
      <c r="B52" s="240"/>
      <c r="C52" s="246"/>
      <c r="D52" s="246">
        <v>40000</v>
      </c>
      <c r="E52" s="246">
        <v>42576</v>
      </c>
      <c r="F52" s="246"/>
      <c r="G52" s="246"/>
      <c r="H52" s="247"/>
    </row>
    <row r="53" spans="1:8" x14ac:dyDescent="0.25">
      <c r="A53" s="145" t="s">
        <v>21</v>
      </c>
      <c r="B53" s="172">
        <v>1406121</v>
      </c>
      <c r="C53" s="172">
        <v>1383434</v>
      </c>
      <c r="D53" s="146">
        <v>1404940</v>
      </c>
      <c r="E53" s="146">
        <v>1450000</v>
      </c>
      <c r="F53" s="158">
        <v>1468769</v>
      </c>
      <c r="G53" s="158">
        <v>1510250</v>
      </c>
      <c r="H53" s="162">
        <v>1570660</v>
      </c>
    </row>
    <row r="54" spans="1:8" x14ac:dyDescent="0.25">
      <c r="A54" s="145"/>
      <c r="B54" s="172"/>
      <c r="C54" s="236">
        <f>C53/B53-1</f>
        <v>-1.6134457845377481E-2</v>
      </c>
      <c r="D54" s="236">
        <f t="shared" ref="D54:H54" si="13">D53/C53-1</f>
        <v>1.554537477031781E-2</v>
      </c>
      <c r="E54" s="236">
        <f t="shared" si="13"/>
        <v>3.2072544023232341E-2</v>
      </c>
      <c r="F54" s="236">
        <f t="shared" si="13"/>
        <v>1.2944137931034438E-2</v>
      </c>
      <c r="G54" s="236">
        <f t="shared" si="13"/>
        <v>2.8242017635176087E-2</v>
      </c>
      <c r="H54" s="236">
        <f t="shared" si="13"/>
        <v>4.0000000000000036E-2</v>
      </c>
    </row>
    <row r="55" spans="1:8" x14ac:dyDescent="0.25">
      <c r="A55" s="239" t="s">
        <v>93</v>
      </c>
      <c r="B55" s="240"/>
      <c r="C55" s="246"/>
      <c r="D55" s="246">
        <v>6247</v>
      </c>
      <c r="E55" s="246">
        <v>5170</v>
      </c>
      <c r="F55" s="246"/>
      <c r="G55" s="246"/>
      <c r="H55" s="246"/>
    </row>
    <row r="56" spans="1:8" x14ac:dyDescent="0.25">
      <c r="A56" s="203" t="s">
        <v>59</v>
      </c>
      <c r="B56" s="204">
        <f>SUM(B57:B63)</f>
        <v>316201</v>
      </c>
      <c r="C56" s="204">
        <f t="shared" ref="C56:H56" si="14">SUM(C57:C63)</f>
        <v>320308</v>
      </c>
      <c r="D56" s="204">
        <f t="shared" si="14"/>
        <v>318220</v>
      </c>
      <c r="E56" s="204">
        <f t="shared" si="14"/>
        <v>318220</v>
      </c>
      <c r="F56" s="204">
        <f t="shared" si="14"/>
        <v>318220</v>
      </c>
      <c r="G56" s="204">
        <f t="shared" si="14"/>
        <v>318220</v>
      </c>
      <c r="H56" s="208">
        <f t="shared" si="14"/>
        <v>318220</v>
      </c>
    </row>
    <row r="57" spans="1:8" x14ac:dyDescent="0.25">
      <c r="A57" s="145" t="s">
        <v>60</v>
      </c>
      <c r="B57" s="172">
        <v>1442</v>
      </c>
      <c r="C57" s="172">
        <v>2088</v>
      </c>
      <c r="D57" s="146"/>
      <c r="E57" s="146"/>
      <c r="F57" s="158"/>
      <c r="G57" s="158"/>
      <c r="H57" s="162"/>
    </row>
    <row r="58" spans="1:8" x14ac:dyDescent="0.25">
      <c r="A58" s="145" t="s">
        <v>61</v>
      </c>
      <c r="B58" s="172">
        <v>3862</v>
      </c>
      <c r="C58" s="172">
        <v>4000</v>
      </c>
      <c r="D58" s="146">
        <v>4000</v>
      </c>
      <c r="E58" s="146">
        <v>4000</v>
      </c>
      <c r="F58" s="158">
        <v>4000</v>
      </c>
      <c r="G58" s="158">
        <v>4000</v>
      </c>
      <c r="H58" s="162">
        <v>4000</v>
      </c>
    </row>
    <row r="59" spans="1:8" x14ac:dyDescent="0.25">
      <c r="A59" s="145" t="s">
        <v>64</v>
      </c>
      <c r="B59" s="172">
        <v>2244</v>
      </c>
      <c r="C59" s="172"/>
      <c r="D59" s="146"/>
      <c r="E59" s="146"/>
      <c r="F59" s="158"/>
      <c r="G59" s="158"/>
      <c r="H59" s="162"/>
    </row>
    <row r="60" spans="1:8" x14ac:dyDescent="0.25">
      <c r="A60" s="145" t="s">
        <v>62</v>
      </c>
      <c r="B60" s="172">
        <v>303788</v>
      </c>
      <c r="C60" s="172">
        <v>311220</v>
      </c>
      <c r="D60" s="146">
        <f>C60</f>
        <v>311220</v>
      </c>
      <c r="E60" s="146">
        <f>D60</f>
        <v>311220</v>
      </c>
      <c r="F60" s="158">
        <f>E60</f>
        <v>311220</v>
      </c>
      <c r="G60" s="158">
        <f>F60</f>
        <v>311220</v>
      </c>
      <c r="H60" s="162">
        <f>G60</f>
        <v>311220</v>
      </c>
    </row>
    <row r="61" spans="1:8" x14ac:dyDescent="0.25">
      <c r="A61" s="145" t="s">
        <v>63</v>
      </c>
      <c r="B61" s="211" t="s">
        <v>67</v>
      </c>
      <c r="C61" s="211" t="s">
        <v>67</v>
      </c>
      <c r="D61" s="211" t="s">
        <v>67</v>
      </c>
      <c r="E61" s="211" t="s">
        <v>67</v>
      </c>
      <c r="F61" s="211" t="s">
        <v>67</v>
      </c>
      <c r="G61" s="211" t="s">
        <v>67</v>
      </c>
      <c r="H61" s="212" t="s">
        <v>67</v>
      </c>
    </row>
    <row r="62" spans="1:8" x14ac:dyDescent="0.25">
      <c r="A62" s="145" t="s">
        <v>65</v>
      </c>
      <c r="B62" s="172">
        <v>3368</v>
      </c>
      <c r="C62" s="172">
        <v>3000</v>
      </c>
      <c r="D62" s="146">
        <v>3000</v>
      </c>
      <c r="E62" s="146">
        <v>3000</v>
      </c>
      <c r="F62" s="158">
        <v>3000</v>
      </c>
      <c r="G62" s="158">
        <v>3000</v>
      </c>
      <c r="H62" s="162">
        <v>3000</v>
      </c>
    </row>
    <row r="63" spans="1:8" x14ac:dyDescent="0.25">
      <c r="A63" s="145" t="s">
        <v>66</v>
      </c>
      <c r="B63" s="172">
        <v>1497</v>
      </c>
      <c r="C63" s="172"/>
      <c r="D63" s="146"/>
      <c r="E63" s="146"/>
      <c r="F63" s="158"/>
      <c r="G63" s="158"/>
      <c r="H63" s="162"/>
    </row>
    <row r="64" spans="1:8" x14ac:dyDescent="0.25">
      <c r="A64" s="147" t="s">
        <v>22</v>
      </c>
      <c r="B64" s="143"/>
      <c r="C64" s="143"/>
      <c r="D64" s="148"/>
      <c r="E64" s="148"/>
      <c r="F64" s="159"/>
      <c r="G64" s="148"/>
      <c r="H64" s="163"/>
    </row>
    <row r="65" spans="1:9" x14ac:dyDescent="0.25">
      <c r="A65" s="145" t="s">
        <v>23</v>
      </c>
      <c r="B65" s="172">
        <f>188061</f>
        <v>188061</v>
      </c>
      <c r="C65" s="172">
        <v>20100</v>
      </c>
      <c r="D65" s="146">
        <v>20100</v>
      </c>
      <c r="E65" s="146">
        <v>20100</v>
      </c>
      <c r="F65" s="158">
        <v>20100</v>
      </c>
      <c r="G65" s="146">
        <v>20000</v>
      </c>
      <c r="H65" s="162">
        <v>35000</v>
      </c>
    </row>
    <row r="66" spans="1:9" x14ac:dyDescent="0.25">
      <c r="A66" s="203" t="s">
        <v>59</v>
      </c>
      <c r="B66" s="204">
        <f>SUM(B67:B73)</f>
        <v>0</v>
      </c>
      <c r="C66" s="204">
        <f t="shared" ref="C66:H66" si="15">SUM(C67:C73)</f>
        <v>0</v>
      </c>
      <c r="D66" s="204">
        <f t="shared" si="15"/>
        <v>0</v>
      </c>
      <c r="E66" s="204">
        <f t="shared" si="15"/>
        <v>0</v>
      </c>
      <c r="F66" s="204">
        <f t="shared" si="15"/>
        <v>0</v>
      </c>
      <c r="G66" s="204">
        <f t="shared" si="15"/>
        <v>0</v>
      </c>
      <c r="H66" s="208">
        <f t="shared" si="15"/>
        <v>0</v>
      </c>
    </row>
    <row r="67" spans="1:9" x14ac:dyDescent="0.25">
      <c r="A67" s="145" t="s">
        <v>60</v>
      </c>
      <c r="B67" s="172"/>
      <c r="C67" s="172"/>
      <c r="D67" s="146"/>
      <c r="E67" s="146"/>
      <c r="F67" s="158"/>
      <c r="G67" s="146"/>
      <c r="H67" s="162"/>
    </row>
    <row r="68" spans="1:9" x14ac:dyDescent="0.25">
      <c r="A68" s="145" t="s">
        <v>61</v>
      </c>
      <c r="B68" s="172"/>
      <c r="C68" s="172"/>
      <c r="D68" s="146"/>
      <c r="E68" s="146"/>
      <c r="F68" s="158"/>
      <c r="G68" s="146"/>
      <c r="H68" s="162"/>
    </row>
    <row r="69" spans="1:9" x14ac:dyDescent="0.25">
      <c r="A69" s="145" t="s">
        <v>64</v>
      </c>
      <c r="B69" s="172"/>
      <c r="C69" s="172"/>
      <c r="D69" s="146"/>
      <c r="E69" s="146"/>
      <c r="F69" s="158"/>
      <c r="G69" s="146"/>
      <c r="H69" s="162"/>
    </row>
    <row r="70" spans="1:9" x14ac:dyDescent="0.25">
      <c r="A70" s="145" t="s">
        <v>62</v>
      </c>
      <c r="B70" s="172"/>
      <c r="C70" s="172"/>
      <c r="D70" s="146"/>
      <c r="E70" s="146"/>
      <c r="F70" s="158"/>
      <c r="G70" s="146"/>
      <c r="H70" s="162"/>
    </row>
    <row r="71" spans="1:9" x14ac:dyDescent="0.25">
      <c r="A71" s="145" t="s">
        <v>63</v>
      </c>
      <c r="B71" s="211" t="s">
        <v>67</v>
      </c>
      <c r="C71" s="211" t="s">
        <v>67</v>
      </c>
      <c r="D71" s="211" t="s">
        <v>67</v>
      </c>
      <c r="E71" s="211" t="s">
        <v>67</v>
      </c>
      <c r="F71" s="211" t="s">
        <v>67</v>
      </c>
      <c r="G71" s="211" t="s">
        <v>67</v>
      </c>
      <c r="H71" s="212" t="s">
        <v>67</v>
      </c>
    </row>
    <row r="72" spans="1:9" x14ac:dyDescent="0.25">
      <c r="A72" s="145" t="s">
        <v>65</v>
      </c>
      <c r="B72" s="172"/>
      <c r="C72" s="172"/>
      <c r="D72" s="146"/>
      <c r="E72" s="146"/>
      <c r="F72" s="158"/>
      <c r="G72" s="146"/>
      <c r="H72" s="162"/>
    </row>
    <row r="73" spans="1:9" x14ac:dyDescent="0.25">
      <c r="A73" s="145" t="s">
        <v>66</v>
      </c>
      <c r="B73" s="172"/>
      <c r="C73" s="172"/>
      <c r="D73" s="146"/>
      <c r="E73" s="146"/>
      <c r="F73" s="158"/>
      <c r="G73" s="146"/>
      <c r="H73" s="162"/>
    </row>
    <row r="74" spans="1:9" x14ac:dyDescent="0.25">
      <c r="A74" s="176" t="s">
        <v>24</v>
      </c>
      <c r="B74" s="175">
        <f>B2-B39</f>
        <v>459821</v>
      </c>
      <c r="C74" s="175">
        <f t="shared" ref="C74:H74" si="16">C2-C39</f>
        <v>638518.06748875044</v>
      </c>
      <c r="D74" s="175">
        <f t="shared" si="16"/>
        <v>627088.02564102551</v>
      </c>
      <c r="E74" s="175">
        <f t="shared" si="16"/>
        <v>628103.02365714265</v>
      </c>
      <c r="F74" s="175">
        <f t="shared" si="16"/>
        <v>718231.04831765639</v>
      </c>
      <c r="G74" s="175">
        <f t="shared" si="16"/>
        <v>664778.04002689105</v>
      </c>
      <c r="H74" s="209">
        <f t="shared" si="16"/>
        <v>556334.02879999951</v>
      </c>
      <c r="I74" s="233">
        <f>D9+D21-D41-D56</f>
        <v>-149070</v>
      </c>
    </row>
    <row r="75" spans="1:9" x14ac:dyDescent="0.25">
      <c r="A75" s="181" t="s">
        <v>25</v>
      </c>
      <c r="B75" s="182">
        <f t="shared" ref="B75:H75" si="17">SUM(B76:B86)</f>
        <v>-749703</v>
      </c>
      <c r="C75" s="182">
        <f t="shared" si="17"/>
        <v>-715900</v>
      </c>
      <c r="D75" s="182">
        <f t="shared" si="17"/>
        <v>-1023015</v>
      </c>
      <c r="E75" s="182">
        <f t="shared" si="17"/>
        <v>-707277</v>
      </c>
      <c r="F75" s="182">
        <f t="shared" si="17"/>
        <v>-673862</v>
      </c>
      <c r="G75" s="182">
        <f t="shared" si="17"/>
        <v>-491000</v>
      </c>
      <c r="H75" s="210">
        <f t="shared" si="17"/>
        <v>-442000</v>
      </c>
    </row>
    <row r="76" spans="1:9" x14ac:dyDescent="0.25">
      <c r="A76" s="122" t="s">
        <v>26</v>
      </c>
      <c r="B76" s="172">
        <v>50100</v>
      </c>
      <c r="C76" s="172">
        <v>17000</v>
      </c>
      <c r="D76" s="146"/>
      <c r="E76" s="146"/>
      <c r="F76" s="158"/>
      <c r="G76" s="146">
        <v>50000</v>
      </c>
      <c r="H76" s="162"/>
    </row>
    <row r="77" spans="1:9" x14ac:dyDescent="0.25">
      <c r="A77" s="122" t="s">
        <v>27</v>
      </c>
      <c r="B77" s="172">
        <f>-94533-511760</f>
        <v>-606293</v>
      </c>
      <c r="C77" s="172">
        <v>-752000</v>
      </c>
      <c r="D77" s="146">
        <v>-2223000</v>
      </c>
      <c r="E77" s="146">
        <v>-822000</v>
      </c>
      <c r="F77" s="158">
        <v>-974500</v>
      </c>
      <c r="G77" s="146">
        <v>-650000</v>
      </c>
      <c r="H77" s="162">
        <v>-400000</v>
      </c>
    </row>
    <row r="78" spans="1:9" x14ac:dyDescent="0.25">
      <c r="A78" s="245" t="s">
        <v>94</v>
      </c>
      <c r="B78" s="240"/>
      <c r="C78" s="240"/>
      <c r="D78" s="241">
        <v>-12415</v>
      </c>
      <c r="E78" s="241">
        <v>-69577</v>
      </c>
      <c r="F78" s="242">
        <v>-58662</v>
      </c>
      <c r="G78" s="241"/>
      <c r="H78" s="243"/>
    </row>
    <row r="79" spans="1:9" x14ac:dyDescent="0.25">
      <c r="A79" s="123" t="s">
        <v>28</v>
      </c>
      <c r="B79" s="172">
        <v>28857</v>
      </c>
      <c r="C79" s="146">
        <v>32000</v>
      </c>
      <c r="D79" s="146">
        <v>1244100</v>
      </c>
      <c r="E79" s="146">
        <v>212000</v>
      </c>
      <c r="F79" s="158">
        <v>400000</v>
      </c>
      <c r="G79" s="146">
        <v>150000</v>
      </c>
      <c r="H79" s="162"/>
    </row>
    <row r="80" spans="1:9" x14ac:dyDescent="0.25">
      <c r="A80" s="122" t="s">
        <v>29</v>
      </c>
      <c r="B80" s="172">
        <v>-181360</v>
      </c>
      <c r="C80" s="172">
        <v>0</v>
      </c>
      <c r="D80" s="146"/>
      <c r="E80" s="146"/>
      <c r="F80" s="158"/>
      <c r="G80" s="146"/>
      <c r="H80" s="162"/>
    </row>
    <row r="81" spans="1:8" x14ac:dyDescent="0.25">
      <c r="A81" s="125" t="s">
        <v>30</v>
      </c>
      <c r="B81" s="172"/>
      <c r="C81" s="172"/>
      <c r="D81" s="146"/>
      <c r="E81" s="146"/>
      <c r="F81" s="158"/>
      <c r="G81" s="146"/>
      <c r="H81" s="162"/>
    </row>
    <row r="82" spans="1:8" x14ac:dyDescent="0.25">
      <c r="A82" s="125" t="s">
        <v>31</v>
      </c>
      <c r="B82" s="172">
        <v>-27588</v>
      </c>
      <c r="C82" s="172"/>
      <c r="D82" s="146"/>
      <c r="E82" s="146"/>
      <c r="F82" s="158"/>
      <c r="G82" s="146"/>
      <c r="H82" s="162"/>
    </row>
    <row r="83" spans="1:8" x14ac:dyDescent="0.25">
      <c r="A83" s="124" t="s">
        <v>32</v>
      </c>
      <c r="B83" s="173"/>
      <c r="C83" s="173"/>
      <c r="D83" s="146"/>
      <c r="E83" s="146"/>
      <c r="F83" s="158"/>
      <c r="G83" s="146"/>
      <c r="H83" s="162"/>
    </row>
    <row r="84" spans="1:8" x14ac:dyDescent="0.25">
      <c r="A84" s="125" t="s">
        <v>33</v>
      </c>
      <c r="B84" s="172"/>
      <c r="C84" s="172"/>
      <c r="D84" s="149"/>
      <c r="E84" s="146"/>
      <c r="F84" s="158"/>
      <c r="G84" s="146"/>
      <c r="H84" s="162"/>
    </row>
    <row r="85" spans="1:8" x14ac:dyDescent="0.25">
      <c r="A85" s="134" t="s">
        <v>34</v>
      </c>
      <c r="B85" s="174">
        <v>69</v>
      </c>
      <c r="C85" s="174">
        <v>100</v>
      </c>
      <c r="D85" s="146">
        <v>300</v>
      </c>
      <c r="E85" s="146">
        <v>300</v>
      </c>
      <c r="F85" s="158">
        <v>300</v>
      </c>
      <c r="G85" s="146"/>
      <c r="H85" s="162"/>
    </row>
    <row r="86" spans="1:8" x14ac:dyDescent="0.25">
      <c r="A86" s="134" t="s">
        <v>35</v>
      </c>
      <c r="B86" s="172">
        <v>-13488</v>
      </c>
      <c r="C86" s="172">
        <v>-13000</v>
      </c>
      <c r="D86" s="172">
        <v>-32000</v>
      </c>
      <c r="E86" s="146">
        <v>-28000</v>
      </c>
      <c r="F86" s="146">
        <v>-41000</v>
      </c>
      <c r="G86" s="146">
        <v>-41000</v>
      </c>
      <c r="H86" s="162">
        <v>-42000</v>
      </c>
    </row>
    <row r="87" spans="1:8" x14ac:dyDescent="0.25">
      <c r="A87" s="184" t="s">
        <v>36</v>
      </c>
      <c r="B87" s="175">
        <f t="shared" ref="B87:H87" si="18">B74+B75</f>
        <v>-289882</v>
      </c>
      <c r="C87" s="175">
        <f t="shared" si="18"/>
        <v>-77381.932511249557</v>
      </c>
      <c r="D87" s="175">
        <f t="shared" si="18"/>
        <v>-395926.97435897449</v>
      </c>
      <c r="E87" s="175">
        <f t="shared" si="18"/>
        <v>-79173.97634285735</v>
      </c>
      <c r="F87" s="175">
        <f t="shared" si="18"/>
        <v>44369.048317656387</v>
      </c>
      <c r="G87" s="175">
        <f t="shared" si="18"/>
        <v>173778.04002689105</v>
      </c>
      <c r="H87" s="209">
        <f t="shared" si="18"/>
        <v>114334.02879999951</v>
      </c>
    </row>
    <row r="88" spans="1:8" x14ac:dyDescent="0.25">
      <c r="A88" s="183" t="s">
        <v>37</v>
      </c>
      <c r="B88" s="182">
        <f>SUM(B89:B90)</f>
        <v>-162791</v>
      </c>
      <c r="C88" s="182">
        <f t="shared" ref="C88:H88" si="19">SUM(C89:C90)</f>
        <v>583000</v>
      </c>
      <c r="D88" s="182">
        <f t="shared" si="19"/>
        <v>-206000</v>
      </c>
      <c r="E88" s="182">
        <f t="shared" si="19"/>
        <v>125000</v>
      </c>
      <c r="F88" s="182">
        <f t="shared" si="19"/>
        <v>-155000</v>
      </c>
      <c r="G88" s="182">
        <f t="shared" si="19"/>
        <v>-158000</v>
      </c>
      <c r="H88" s="210">
        <f t="shared" si="19"/>
        <v>-160000</v>
      </c>
    </row>
    <row r="89" spans="1:8" x14ac:dyDescent="0.25">
      <c r="A89" s="150" t="s">
        <v>38</v>
      </c>
      <c r="B89" s="172"/>
      <c r="C89" s="172">
        <v>750000</v>
      </c>
      <c r="D89" s="146"/>
      <c r="E89" s="146">
        <v>300000</v>
      </c>
      <c r="F89" s="158"/>
      <c r="G89" s="146"/>
      <c r="H89" s="162"/>
    </row>
    <row r="90" spans="1:8" x14ac:dyDescent="0.25">
      <c r="A90" s="150" t="s">
        <v>39</v>
      </c>
      <c r="B90" s="172">
        <v>-162791</v>
      </c>
      <c r="C90" s="172">
        <v>-167000</v>
      </c>
      <c r="D90" s="146">
        <v>-206000</v>
      </c>
      <c r="E90" s="146">
        <v>-175000</v>
      </c>
      <c r="F90" s="158">
        <v>-155000</v>
      </c>
      <c r="G90" s="146">
        <v>-158000</v>
      </c>
      <c r="H90" s="162">
        <v>-160000</v>
      </c>
    </row>
    <row r="91" spans="1:8" ht="26.25" x14ac:dyDescent="0.25">
      <c r="A91" s="186" t="s">
        <v>40</v>
      </c>
      <c r="B91" s="187">
        <v>-410677</v>
      </c>
      <c r="C91" s="187">
        <f>C87+C88</f>
        <v>505618.06748875044</v>
      </c>
      <c r="D91" s="188">
        <v>-601927</v>
      </c>
      <c r="E91" s="188">
        <v>45826</v>
      </c>
      <c r="F91" s="189">
        <v>-110631</v>
      </c>
      <c r="G91" s="189">
        <v>15778</v>
      </c>
      <c r="H91" s="190">
        <v>-45666</v>
      </c>
    </row>
    <row r="92" spans="1:8" ht="39" x14ac:dyDescent="0.25">
      <c r="A92" s="185" t="s">
        <v>41</v>
      </c>
      <c r="B92" s="170">
        <f>28945-926+13977</f>
        <v>41996</v>
      </c>
      <c r="C92" s="170">
        <v>0</v>
      </c>
      <c r="D92" s="191"/>
      <c r="E92" s="191"/>
      <c r="F92" s="192"/>
      <c r="G92" s="191"/>
      <c r="H92" s="193"/>
    </row>
    <row r="93" spans="1:8" x14ac:dyDescent="0.25">
      <c r="A93" s="151"/>
      <c r="B93" s="160"/>
      <c r="C93" s="160"/>
      <c r="D93" s="152"/>
      <c r="E93" s="152"/>
      <c r="F93" s="160"/>
      <c r="G93" s="152"/>
      <c r="H93" s="164"/>
    </row>
    <row r="94" spans="1:8" x14ac:dyDescent="0.25">
      <c r="A94" s="194" t="s">
        <v>42</v>
      </c>
      <c r="B94" s="195">
        <v>171754</v>
      </c>
      <c r="C94" s="196">
        <f>B94+C91</f>
        <v>677372.06748875044</v>
      </c>
      <c r="D94" s="196">
        <f>C94+D91</f>
        <v>75445.067488750443</v>
      </c>
      <c r="E94" s="196">
        <f>D94+E91</f>
        <v>121271.06748875044</v>
      </c>
      <c r="F94" s="78">
        <f>E94+F91</f>
        <v>10640.067488750443</v>
      </c>
      <c r="G94" s="78">
        <f>F94+G91</f>
        <v>26418.067488750443</v>
      </c>
      <c r="H94" s="79">
        <v>59752</v>
      </c>
    </row>
    <row r="95" spans="1:8" x14ac:dyDescent="0.25">
      <c r="A95" s="185" t="s">
        <v>43</v>
      </c>
      <c r="B95" s="197">
        <v>1161656</v>
      </c>
      <c r="C95" s="191">
        <f>B95+C89+C90</f>
        <v>1744656</v>
      </c>
      <c r="D95" s="191">
        <f>C95+D88</f>
        <v>1538656</v>
      </c>
      <c r="E95" s="191">
        <f>D95+E88</f>
        <v>1663656</v>
      </c>
      <c r="F95" s="192">
        <f>E95+F88</f>
        <v>1508656</v>
      </c>
      <c r="G95" s="192">
        <f>F95+G88</f>
        <v>1350656</v>
      </c>
      <c r="H95" s="193">
        <v>1190656</v>
      </c>
    </row>
    <row r="96" spans="1:8" x14ac:dyDescent="0.25">
      <c r="A96" s="153" t="s">
        <v>44</v>
      </c>
      <c r="B96" s="156">
        <v>12110</v>
      </c>
      <c r="C96" s="156"/>
      <c r="D96" s="156"/>
      <c r="E96" s="156"/>
      <c r="F96" s="156"/>
      <c r="G96" s="169"/>
      <c r="H96" s="165"/>
    </row>
    <row r="97" spans="1:8" ht="23.25" x14ac:dyDescent="0.25">
      <c r="A97" s="153" t="s">
        <v>45</v>
      </c>
      <c r="B97" s="154">
        <v>0</v>
      </c>
      <c r="C97" s="154">
        <v>0</v>
      </c>
      <c r="D97" s="146"/>
      <c r="E97" s="146"/>
      <c r="F97" s="158"/>
      <c r="G97" s="146"/>
      <c r="H97" s="166"/>
    </row>
    <row r="98" spans="1:8" x14ac:dyDescent="0.25">
      <c r="A98" s="126" t="s">
        <v>46</v>
      </c>
      <c r="B98" s="132">
        <f>IF(B95-B94&lt;0,0,B95-B94)</f>
        <v>989902</v>
      </c>
      <c r="C98" s="132">
        <f t="shared" ref="C98:H98" si="20">IF(C95-C94&lt;0,0,C95-C94)</f>
        <v>1067283.9325112496</v>
      </c>
      <c r="D98" s="132">
        <f t="shared" si="20"/>
        <v>1463210.9325112496</v>
      </c>
      <c r="E98" s="132">
        <f t="shared" si="20"/>
        <v>1542384.9325112496</v>
      </c>
      <c r="F98" s="132">
        <f t="shared" si="20"/>
        <v>1498015.9325112496</v>
      </c>
      <c r="G98" s="132">
        <f t="shared" si="20"/>
        <v>1324237.9325112496</v>
      </c>
      <c r="H98" s="132">
        <f t="shared" si="20"/>
        <v>1130904</v>
      </c>
    </row>
    <row r="99" spans="1:8" x14ac:dyDescent="0.25">
      <c r="A99" s="126" t="s">
        <v>47</v>
      </c>
      <c r="B99" s="138">
        <f>B98/B2</f>
        <v>0.25711513197026314</v>
      </c>
      <c r="C99" s="138">
        <f t="shared" ref="C99:H99" si="21">C98/C2</f>
        <v>0.27499549455930677</v>
      </c>
      <c r="D99" s="138">
        <f t="shared" si="21"/>
        <v>0.36491252667979418</v>
      </c>
      <c r="E99" s="138">
        <f t="shared" si="21"/>
        <v>0.37622273550334179</v>
      </c>
      <c r="F99" s="138">
        <f t="shared" si="21"/>
        <v>0.35799264216168958</v>
      </c>
      <c r="G99" s="138">
        <f t="shared" si="21"/>
        <v>0.31260809953280549</v>
      </c>
      <c r="H99" s="138">
        <f t="shared" si="21"/>
        <v>0.26385409762193895</v>
      </c>
    </row>
    <row r="100" spans="1:8" x14ac:dyDescent="0.25">
      <c r="A100" s="126" t="s">
        <v>48</v>
      </c>
      <c r="B100" s="132">
        <f>IF((B74+B64)*6&gt;B2,B2+B97,IF((B74+D97)*6&lt;0.6*B2,0.6*B2+B97,(B74+B64)*6+B97))</f>
        <v>2758926</v>
      </c>
      <c r="C100" s="132">
        <f t="shared" ref="C100:H100" si="22">IF((C74+C64)*6&gt;C2,C2+C97,IF((C74+E97)*6&lt;0.6*C2,0.6*C2+C97,(C74+C64)*6+C97))</f>
        <v>3831108.4049325027</v>
      </c>
      <c r="D100" s="132">
        <f t="shared" si="22"/>
        <v>3762528.1538461531</v>
      </c>
      <c r="E100" s="132">
        <f t="shared" si="22"/>
        <v>3768618.1419428559</v>
      </c>
      <c r="F100" s="132">
        <f t="shared" si="22"/>
        <v>4184488.0483176564</v>
      </c>
      <c r="G100" s="132">
        <f t="shared" si="22"/>
        <v>3988668.2401613463</v>
      </c>
      <c r="H100" s="132">
        <f t="shared" si="22"/>
        <v>3338004.172799997</v>
      </c>
    </row>
    <row r="101" spans="1:8" x14ac:dyDescent="0.25">
      <c r="A101" s="126" t="s">
        <v>49</v>
      </c>
      <c r="B101" s="138"/>
      <c r="C101" s="139"/>
      <c r="D101" s="139"/>
      <c r="E101" s="139">
        <f>E100/E2</f>
        <v>0.91925160609601664</v>
      </c>
      <c r="F101" s="139">
        <f t="shared" ref="F101:H101" si="23">F100/F2</f>
        <v>1</v>
      </c>
      <c r="G101" s="139">
        <f t="shared" si="23"/>
        <v>0.94159060665112448</v>
      </c>
      <c r="H101" s="139">
        <f t="shared" si="23"/>
        <v>0.77879827012054959</v>
      </c>
    </row>
    <row r="102" spans="1:8" x14ac:dyDescent="0.25">
      <c r="A102" s="126" t="s">
        <v>50</v>
      </c>
      <c r="B102" s="131"/>
      <c r="C102" s="131"/>
      <c r="D102" s="131">
        <f>D100-D98</f>
        <v>2299317.2213349035</v>
      </c>
      <c r="E102" s="131">
        <f>E100-E98</f>
        <v>2226233.2094316063</v>
      </c>
      <c r="F102" s="131">
        <f t="shared" ref="F102:H102" si="24">F100-F98</f>
        <v>2686472.1158064068</v>
      </c>
      <c r="G102" s="131">
        <f t="shared" si="24"/>
        <v>2664430.3076500967</v>
      </c>
      <c r="H102" s="131">
        <f t="shared" si="24"/>
        <v>2207100.172799997</v>
      </c>
    </row>
    <row r="103" spans="1:8" x14ac:dyDescent="0.25">
      <c r="A103" s="127"/>
      <c r="B103" s="130"/>
      <c r="C103" s="155"/>
      <c r="D103" s="155"/>
      <c r="E103" s="155"/>
      <c r="F103" s="161"/>
      <c r="G103" s="155"/>
      <c r="H103" s="168"/>
    </row>
    <row r="104" spans="1:8" ht="15.75" thickBot="1" x14ac:dyDescent="0.3">
      <c r="A104" s="136" t="s">
        <v>51</v>
      </c>
      <c r="B104" s="137">
        <f>B87+B88-B91+B92</f>
        <v>0</v>
      </c>
      <c r="C104" s="137">
        <f t="shared" ref="C104:F104" si="25">C87+C88-C91+C92</f>
        <v>0</v>
      </c>
      <c r="D104" s="137">
        <f t="shared" si="25"/>
        <v>2.5641025509685278E-2</v>
      </c>
      <c r="E104" s="137">
        <f t="shared" si="25"/>
        <v>2.3657142650336027E-2</v>
      </c>
      <c r="F104" s="137">
        <f t="shared" si="25"/>
        <v>4.8317656386643648E-2</v>
      </c>
      <c r="G104" s="137">
        <v>0</v>
      </c>
      <c r="H104" s="49">
        <v>0</v>
      </c>
    </row>
    <row r="105" spans="1:8" x14ac:dyDescent="0.25">
      <c r="A105" s="128"/>
      <c r="B105" s="129"/>
      <c r="C105" s="129"/>
      <c r="D105" s="129"/>
      <c r="E105" s="129"/>
      <c r="F105" s="129"/>
      <c r="G105" s="129"/>
      <c r="H105" s="129"/>
    </row>
    <row r="106" spans="1:8" x14ac:dyDescent="0.25">
      <c r="A106" s="135" t="s">
        <v>52</v>
      </c>
      <c r="B106" s="140" t="s">
        <v>53</v>
      </c>
      <c r="C106" s="141">
        <f>C2/B2-1</f>
        <v>8.0679982277429563E-3</v>
      </c>
      <c r="D106" s="141">
        <f t="shared" ref="D106:H106" si="26">D2/C2-1</f>
        <v>3.3150933631881374E-2</v>
      </c>
      <c r="E106" s="141">
        <f t="shared" si="26"/>
        <v>2.2420554417805549E-2</v>
      </c>
      <c r="F106" s="141">
        <f t="shared" si="26"/>
        <v>2.0691726841429059E-2</v>
      </c>
      <c r="G106" s="141">
        <f t="shared" si="26"/>
        <v>1.2333167430119252E-2</v>
      </c>
      <c r="H106" s="141">
        <f t="shared" si="26"/>
        <v>1.1803318031663679E-2</v>
      </c>
    </row>
    <row r="107" spans="1:8" x14ac:dyDescent="0.25">
      <c r="A107" s="135" t="s">
        <v>54</v>
      </c>
      <c r="B107" s="140" t="s">
        <v>53</v>
      </c>
      <c r="C107" s="141">
        <f>C39/B39-1</f>
        <v>-4.3547411327842789E-2</v>
      </c>
      <c r="D107" s="141">
        <f t="shared" ref="D107:H107" si="27">D39/C39-1</f>
        <v>4.3203895172298168E-2</v>
      </c>
      <c r="E107" s="141">
        <f t="shared" si="27"/>
        <v>2.62768759589318E-2</v>
      </c>
      <c r="F107" s="141">
        <f t="shared" si="27"/>
        <v>-1.5264048743560688E-3</v>
      </c>
      <c r="G107" s="141">
        <f t="shared" si="27"/>
        <v>3.0309639475665007E-2</v>
      </c>
      <c r="H107" s="141">
        <f t="shared" si="27"/>
        <v>4.4365693561872588E-2</v>
      </c>
    </row>
    <row r="108" spans="1:8" x14ac:dyDescent="0.25">
      <c r="A108" s="135" t="s">
        <v>55</v>
      </c>
      <c r="B108" s="142">
        <f>B2/B39</f>
        <v>1.1356318909755818</v>
      </c>
      <c r="C108" s="142">
        <f t="shared" ref="C108:H108" si="28">C2/C39</f>
        <v>1.1969167950589779</v>
      </c>
      <c r="D108" s="142">
        <f t="shared" si="28"/>
        <v>1.1853825604155963</v>
      </c>
      <c r="E108" s="142">
        <f t="shared" si="28"/>
        <v>1.1809283859045174</v>
      </c>
      <c r="F108" s="142">
        <f t="shared" si="28"/>
        <v>1.2072065194005108</v>
      </c>
      <c r="G108" s="142">
        <f t="shared" si="28"/>
        <v>1.1861436142138255</v>
      </c>
      <c r="H108" s="142">
        <f t="shared" si="28"/>
        <v>1.1491607316499013</v>
      </c>
    </row>
    <row r="110" spans="1:8" x14ac:dyDescent="0.25">
      <c r="A110" s="198" t="s">
        <v>57</v>
      </c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workbookViewId="0">
      <pane xSplit="1" ySplit="1" topLeftCell="B50" activePane="bottomRight" state="frozen"/>
      <selection pane="topRight" activeCell="B1" sqref="B1"/>
      <selection pane="bottomLeft" activeCell="A2" sqref="A2"/>
      <selection pane="bottomRight" activeCell="A78" sqref="A78"/>
    </sheetView>
  </sheetViews>
  <sheetFormatPr defaultRowHeight="15" x14ac:dyDescent="0.25"/>
  <cols>
    <col min="1" max="1" width="45.7109375" customWidth="1"/>
    <col min="2" max="2" width="14.28515625" customWidth="1"/>
    <col min="3" max="4" width="14" customWidth="1"/>
    <col min="5" max="5" width="14.5703125" customWidth="1"/>
    <col min="6" max="6" width="13.7109375" customWidth="1"/>
    <col min="7" max="7" width="18.7109375" customWidth="1"/>
    <col min="8" max="8" width="14.85546875" customWidth="1"/>
  </cols>
  <sheetData>
    <row r="1" spans="1:9" ht="37.5" customHeight="1" thickBot="1" x14ac:dyDescent="0.3">
      <c r="A1" s="133" t="s">
        <v>0</v>
      </c>
      <c r="B1" s="144" t="s">
        <v>84</v>
      </c>
      <c r="C1" s="144" t="s">
        <v>74</v>
      </c>
      <c r="D1" s="144" t="s">
        <v>75</v>
      </c>
      <c r="E1" s="144" t="s">
        <v>76</v>
      </c>
      <c r="F1" s="144" t="s">
        <v>77</v>
      </c>
      <c r="G1" s="144" t="s">
        <v>78</v>
      </c>
      <c r="H1" s="144" t="s">
        <v>79</v>
      </c>
      <c r="I1" s="213" t="s">
        <v>80</v>
      </c>
    </row>
    <row r="2" spans="1:9" x14ac:dyDescent="0.25">
      <c r="A2" s="177" t="s">
        <v>6</v>
      </c>
      <c r="B2" s="178">
        <f>B3+B8+B17+B30</f>
        <v>2287214</v>
      </c>
      <c r="C2" s="178">
        <f t="shared" ref="C2:H2" si="0">C3+C8+C17+C30</f>
        <v>2311740</v>
      </c>
      <c r="D2" s="178">
        <f t="shared" si="0"/>
        <v>2321342</v>
      </c>
      <c r="E2" s="178">
        <f t="shared" si="0"/>
        <v>2445743</v>
      </c>
      <c r="F2" s="178">
        <f t="shared" si="0"/>
        <v>2463212</v>
      </c>
      <c r="G2" s="178">
        <f t="shared" si="0"/>
        <v>2447440</v>
      </c>
      <c r="H2" s="178">
        <f t="shared" si="0"/>
        <v>2447440</v>
      </c>
      <c r="I2" s="121"/>
    </row>
    <row r="3" spans="1:9" x14ac:dyDescent="0.25">
      <c r="A3" s="199" t="s">
        <v>7</v>
      </c>
      <c r="B3" s="131">
        <f>SUM(B4:B7)</f>
        <v>1328960</v>
      </c>
      <c r="C3" s="131">
        <v>1322250</v>
      </c>
      <c r="D3" s="131">
        <v>1293800</v>
      </c>
      <c r="E3" s="131">
        <v>1315790</v>
      </c>
      <c r="F3" s="131">
        <v>1338170</v>
      </c>
      <c r="G3" s="131">
        <v>1372200</v>
      </c>
      <c r="H3" s="207">
        <v>1372200</v>
      </c>
      <c r="I3" s="121"/>
    </row>
    <row r="4" spans="1:9" x14ac:dyDescent="0.25">
      <c r="A4" s="145" t="s">
        <v>8</v>
      </c>
      <c r="B4" s="171">
        <v>1257765</v>
      </c>
      <c r="C4" s="171">
        <v>1250050</v>
      </c>
      <c r="D4" s="146">
        <v>1221600</v>
      </c>
      <c r="E4" s="146">
        <v>1243590</v>
      </c>
      <c r="F4" s="158">
        <v>1265970</v>
      </c>
      <c r="G4" s="146">
        <v>1300000</v>
      </c>
      <c r="H4" s="162">
        <v>1300000</v>
      </c>
      <c r="I4" s="121"/>
    </row>
    <row r="5" spans="1:9" s="121" customFormat="1" x14ac:dyDescent="0.25">
      <c r="A5" s="145"/>
      <c r="B5" s="171"/>
      <c r="C5" s="238">
        <f>C4/B4-1</f>
        <v>-6.13389623657834E-3</v>
      </c>
      <c r="D5" s="238">
        <f t="shared" ref="D5:H5" si="1">D4/C4-1</f>
        <v>-2.2759089636414598E-2</v>
      </c>
      <c r="E5" s="236">
        <f t="shared" si="1"/>
        <v>1.8000982318271186E-2</v>
      </c>
      <c r="F5" s="236">
        <f t="shared" si="1"/>
        <v>1.7996284949219676E-2</v>
      </c>
      <c r="G5" s="236">
        <f t="shared" si="1"/>
        <v>2.6880573789268336E-2</v>
      </c>
      <c r="H5" s="238">
        <f t="shared" si="1"/>
        <v>0</v>
      </c>
    </row>
    <row r="6" spans="1:9" x14ac:dyDescent="0.25">
      <c r="A6" s="145" t="s">
        <v>9</v>
      </c>
      <c r="B6" s="171">
        <v>71195</v>
      </c>
      <c r="C6" s="171">
        <v>72200</v>
      </c>
      <c r="D6" s="146">
        <v>72200</v>
      </c>
      <c r="E6" s="146">
        <v>72200</v>
      </c>
      <c r="F6" s="158">
        <v>72200</v>
      </c>
      <c r="G6" s="146">
        <v>72200</v>
      </c>
      <c r="H6" s="162">
        <v>72200</v>
      </c>
      <c r="I6" s="121"/>
    </row>
    <row r="7" spans="1:9" x14ac:dyDescent="0.25">
      <c r="A7" s="145" t="s">
        <v>10</v>
      </c>
      <c r="B7" s="171">
        <v>0</v>
      </c>
      <c r="C7" s="171"/>
      <c r="D7" s="146"/>
      <c r="E7" s="146"/>
      <c r="F7" s="158"/>
      <c r="G7" s="146"/>
      <c r="H7" s="162"/>
      <c r="I7" s="121"/>
    </row>
    <row r="8" spans="1:9" x14ac:dyDescent="0.25">
      <c r="A8" s="199" t="s">
        <v>11</v>
      </c>
      <c r="B8" s="157">
        <v>110889</v>
      </c>
      <c r="C8" s="157">
        <v>112420</v>
      </c>
      <c r="D8" s="200">
        <v>100000</v>
      </c>
      <c r="E8" s="200">
        <v>100000</v>
      </c>
      <c r="F8" s="201">
        <v>100000</v>
      </c>
      <c r="G8" s="200">
        <v>100000</v>
      </c>
      <c r="H8" s="202">
        <v>100000</v>
      </c>
      <c r="I8" s="121"/>
    </row>
    <row r="9" spans="1:9" x14ac:dyDescent="0.25">
      <c r="A9" s="203" t="s">
        <v>58</v>
      </c>
      <c r="B9" s="204">
        <f>SUM(B10:B16)</f>
        <v>9473</v>
      </c>
      <c r="C9" s="204">
        <f t="shared" ref="C9:H9" si="2">SUM(C10:C16)</f>
        <v>11154</v>
      </c>
      <c r="D9" s="204">
        <f t="shared" si="2"/>
        <v>8310</v>
      </c>
      <c r="E9" s="204">
        <f t="shared" si="2"/>
        <v>8310</v>
      </c>
      <c r="F9" s="204">
        <f t="shared" si="2"/>
        <v>8310</v>
      </c>
      <c r="G9" s="204">
        <f t="shared" si="2"/>
        <v>8310</v>
      </c>
      <c r="H9" s="204">
        <f t="shared" si="2"/>
        <v>8310</v>
      </c>
      <c r="I9" s="121"/>
    </row>
    <row r="10" spans="1:9" s="88" customFormat="1" x14ac:dyDescent="0.25">
      <c r="A10" s="145" t="s">
        <v>60</v>
      </c>
      <c r="B10" s="172">
        <v>2700</v>
      </c>
      <c r="C10" s="172">
        <v>2844</v>
      </c>
      <c r="D10" s="146"/>
      <c r="E10" s="146"/>
      <c r="F10" s="158"/>
      <c r="G10" s="146"/>
      <c r="H10" s="162"/>
      <c r="I10" s="205"/>
    </row>
    <row r="11" spans="1:9" s="88" customFormat="1" x14ac:dyDescent="0.25">
      <c r="A11" s="145" t="s">
        <v>61</v>
      </c>
      <c r="B11" s="172">
        <v>900</v>
      </c>
      <c r="C11" s="172"/>
      <c r="D11" s="146"/>
      <c r="E11" s="146"/>
      <c r="F11" s="158"/>
      <c r="G11" s="146"/>
      <c r="H11" s="162"/>
      <c r="I11" s="205"/>
    </row>
    <row r="12" spans="1:9" s="88" customFormat="1" x14ac:dyDescent="0.25">
      <c r="A12" s="145" t="s">
        <v>64</v>
      </c>
      <c r="B12" s="172">
        <v>1188</v>
      </c>
      <c r="C12" s="172"/>
      <c r="D12" s="146"/>
      <c r="E12" s="146"/>
      <c r="F12" s="158"/>
      <c r="G12" s="146"/>
      <c r="H12" s="162"/>
      <c r="I12" s="205"/>
    </row>
    <row r="13" spans="1:9" s="88" customFormat="1" x14ac:dyDescent="0.25">
      <c r="A13" s="145" t="s">
        <v>62</v>
      </c>
      <c r="B13" s="172">
        <v>1317</v>
      </c>
      <c r="C13" s="172">
        <v>5310</v>
      </c>
      <c r="D13" s="146">
        <f>C13</f>
        <v>5310</v>
      </c>
      <c r="E13" s="146">
        <f>D13</f>
        <v>5310</v>
      </c>
      <c r="F13" s="158">
        <f>E13</f>
        <v>5310</v>
      </c>
      <c r="G13" s="146">
        <f>F13</f>
        <v>5310</v>
      </c>
      <c r="H13" s="162">
        <f>G13</f>
        <v>5310</v>
      </c>
      <c r="I13" s="205"/>
    </row>
    <row r="14" spans="1:9" s="88" customFormat="1" x14ac:dyDescent="0.25">
      <c r="A14" s="145" t="s">
        <v>63</v>
      </c>
      <c r="B14" s="172">
        <v>3368</v>
      </c>
      <c r="C14" s="172">
        <v>3000</v>
      </c>
      <c r="D14" s="146">
        <v>3000</v>
      </c>
      <c r="E14" s="146">
        <v>3000</v>
      </c>
      <c r="F14" s="158">
        <v>3000</v>
      </c>
      <c r="G14" s="146">
        <v>3000</v>
      </c>
      <c r="H14" s="162">
        <v>3000</v>
      </c>
      <c r="I14" s="205"/>
    </row>
    <row r="15" spans="1:9" s="88" customFormat="1" x14ac:dyDescent="0.25">
      <c r="A15" s="145" t="s">
        <v>65</v>
      </c>
      <c r="B15" s="211" t="s">
        <v>67</v>
      </c>
      <c r="C15" s="211"/>
      <c r="D15" s="211" t="s">
        <v>67</v>
      </c>
      <c r="E15" s="211" t="s">
        <v>67</v>
      </c>
      <c r="F15" s="211" t="s">
        <v>67</v>
      </c>
      <c r="G15" s="211" t="s">
        <v>67</v>
      </c>
      <c r="H15" s="212" t="s">
        <v>67</v>
      </c>
      <c r="I15" s="205"/>
    </row>
    <row r="16" spans="1:9" s="88" customFormat="1" x14ac:dyDescent="0.25">
      <c r="A16" s="145" t="s">
        <v>66</v>
      </c>
      <c r="B16" s="172"/>
      <c r="C16" s="172"/>
      <c r="D16" s="146"/>
      <c r="E16" s="146"/>
      <c r="F16" s="158"/>
      <c r="G16" s="146"/>
      <c r="H16" s="162"/>
      <c r="I16" s="205"/>
    </row>
    <row r="17" spans="1:9" x14ac:dyDescent="0.25">
      <c r="A17" s="199" t="s">
        <v>12</v>
      </c>
      <c r="B17" s="132">
        <f>SUM(B18:B20)</f>
        <v>841646</v>
      </c>
      <c r="C17" s="132">
        <v>873650</v>
      </c>
      <c r="D17" s="132">
        <f>D18+D19+D20+D29</f>
        <v>921842</v>
      </c>
      <c r="E17" s="132">
        <f t="shared" ref="E17:H17" si="3">E18+E19+E20+E29</f>
        <v>1024253</v>
      </c>
      <c r="F17" s="132">
        <f t="shared" si="3"/>
        <v>1019342</v>
      </c>
      <c r="G17" s="132">
        <f t="shared" si="3"/>
        <v>969540</v>
      </c>
      <c r="H17" s="132">
        <f t="shared" si="3"/>
        <v>969540</v>
      </c>
      <c r="I17" s="121"/>
    </row>
    <row r="18" spans="1:9" x14ac:dyDescent="0.25">
      <c r="A18" s="145" t="s">
        <v>13</v>
      </c>
      <c r="B18" s="172">
        <v>259488</v>
      </c>
      <c r="C18" s="172">
        <v>241710</v>
      </c>
      <c r="D18" s="146">
        <v>306490</v>
      </c>
      <c r="E18" s="146">
        <v>359090</v>
      </c>
      <c r="F18" s="158">
        <v>403990</v>
      </c>
      <c r="G18" s="146">
        <v>404000</v>
      </c>
      <c r="H18" s="162">
        <v>404000</v>
      </c>
    </row>
    <row r="19" spans="1:9" x14ac:dyDescent="0.25">
      <c r="A19" s="145" t="s">
        <v>14</v>
      </c>
      <c r="B19" s="172">
        <v>526720</v>
      </c>
      <c r="C19" s="172">
        <v>587850</v>
      </c>
      <c r="D19" s="146">
        <v>527000</v>
      </c>
      <c r="E19" s="146">
        <v>527000</v>
      </c>
      <c r="F19" s="158">
        <v>527000</v>
      </c>
      <c r="G19" s="146">
        <v>527000</v>
      </c>
      <c r="H19" s="162">
        <v>527000</v>
      </c>
    </row>
    <row r="20" spans="1:9" x14ac:dyDescent="0.25">
      <c r="A20" s="145" t="s">
        <v>15</v>
      </c>
      <c r="B20" s="172">
        <v>55438</v>
      </c>
      <c r="C20" s="172">
        <v>44090</v>
      </c>
      <c r="D20" s="146">
        <v>38540</v>
      </c>
      <c r="E20" s="146">
        <v>38540</v>
      </c>
      <c r="F20" s="146">
        <v>38540</v>
      </c>
      <c r="G20" s="146">
        <v>38540</v>
      </c>
      <c r="H20" s="146">
        <v>38540</v>
      </c>
    </row>
    <row r="21" spans="1:9" x14ac:dyDescent="0.25">
      <c r="A21" s="203" t="s">
        <v>58</v>
      </c>
      <c r="B21" s="204">
        <f>SUM(B22:B28)</f>
        <v>4100</v>
      </c>
      <c r="C21" s="204">
        <f t="shared" ref="C21:H21" si="4">SUM(C22:C28)</f>
        <v>4100</v>
      </c>
      <c r="D21" s="204">
        <f t="shared" si="4"/>
        <v>4100</v>
      </c>
      <c r="E21" s="204">
        <f t="shared" si="4"/>
        <v>4100</v>
      </c>
      <c r="F21" s="204">
        <f t="shared" si="4"/>
        <v>4100</v>
      </c>
      <c r="G21" s="204">
        <f t="shared" si="4"/>
        <v>4100</v>
      </c>
      <c r="H21" s="204">
        <f t="shared" si="4"/>
        <v>4100</v>
      </c>
    </row>
    <row r="22" spans="1:9" x14ac:dyDescent="0.25">
      <c r="A22" s="145" t="s">
        <v>60</v>
      </c>
      <c r="B22" s="172"/>
      <c r="C22" s="172"/>
      <c r="D22" s="146"/>
      <c r="E22" s="146"/>
      <c r="F22" s="158"/>
      <c r="G22" s="146"/>
      <c r="H22" s="162"/>
    </row>
    <row r="23" spans="1:9" x14ac:dyDescent="0.25">
      <c r="A23" s="145" t="s">
        <v>61</v>
      </c>
      <c r="B23" s="172"/>
      <c r="C23" s="172"/>
      <c r="D23" s="146"/>
      <c r="E23" s="146"/>
      <c r="F23" s="158"/>
      <c r="G23" s="146"/>
      <c r="H23" s="162"/>
    </row>
    <row r="24" spans="1:9" x14ac:dyDescent="0.25">
      <c r="A24" s="145" t="s">
        <v>64</v>
      </c>
      <c r="B24" s="172"/>
      <c r="C24" s="172"/>
      <c r="D24" s="146"/>
      <c r="E24" s="146"/>
      <c r="F24" s="158"/>
      <c r="G24" s="146"/>
      <c r="H24" s="162"/>
    </row>
    <row r="25" spans="1:9" x14ac:dyDescent="0.25">
      <c r="A25" s="145" t="s">
        <v>62</v>
      </c>
      <c r="B25" s="172">
        <v>4100</v>
      </c>
      <c r="C25" s="172">
        <v>4100</v>
      </c>
      <c r="D25" s="146">
        <f>C25</f>
        <v>4100</v>
      </c>
      <c r="E25" s="146">
        <f>D25</f>
        <v>4100</v>
      </c>
      <c r="F25" s="158">
        <f>E25</f>
        <v>4100</v>
      </c>
      <c r="G25" s="146">
        <f>F25</f>
        <v>4100</v>
      </c>
      <c r="H25" s="162">
        <f>G25</f>
        <v>4100</v>
      </c>
    </row>
    <row r="26" spans="1:9" x14ac:dyDescent="0.25">
      <c r="A26" s="145" t="s">
        <v>63</v>
      </c>
      <c r="B26" s="172"/>
      <c r="C26" s="172"/>
      <c r="D26" s="146"/>
      <c r="E26" s="146"/>
      <c r="F26" s="158"/>
      <c r="G26" s="146"/>
      <c r="H26" s="162"/>
    </row>
    <row r="27" spans="1:9" x14ac:dyDescent="0.25">
      <c r="A27" s="145" t="s">
        <v>65</v>
      </c>
      <c r="B27" s="211" t="s">
        <v>67</v>
      </c>
      <c r="C27" s="211" t="s">
        <v>67</v>
      </c>
      <c r="D27" s="211" t="s">
        <v>67</v>
      </c>
      <c r="E27" s="211" t="s">
        <v>67</v>
      </c>
      <c r="F27" s="211" t="s">
        <v>67</v>
      </c>
      <c r="G27" s="211" t="s">
        <v>67</v>
      </c>
      <c r="H27" s="212" t="s">
        <v>67</v>
      </c>
    </row>
    <row r="28" spans="1:9" x14ac:dyDescent="0.25">
      <c r="A28" s="145" t="s">
        <v>66</v>
      </c>
      <c r="B28" s="172"/>
      <c r="C28" s="172"/>
      <c r="D28" s="146"/>
      <c r="E28" s="146"/>
      <c r="F28" s="158"/>
      <c r="G28" s="146"/>
      <c r="H28" s="162"/>
    </row>
    <row r="29" spans="1:9" s="121" customFormat="1" x14ac:dyDescent="0.25">
      <c r="A29" s="239" t="s">
        <v>91</v>
      </c>
      <c r="B29" s="240"/>
      <c r="C29" s="240"/>
      <c r="D29" s="241">
        <v>49812</v>
      </c>
      <c r="E29" s="241">
        <v>99623</v>
      </c>
      <c r="F29" s="242">
        <v>49812</v>
      </c>
      <c r="G29" s="241"/>
      <c r="H29" s="255"/>
    </row>
    <row r="30" spans="1:9" x14ac:dyDescent="0.25">
      <c r="A30" s="199" t="s">
        <v>16</v>
      </c>
      <c r="B30" s="157">
        <v>5719</v>
      </c>
      <c r="C30" s="157">
        <v>3420</v>
      </c>
      <c r="D30" s="200">
        <v>5700</v>
      </c>
      <c r="E30" s="200">
        <v>5700</v>
      </c>
      <c r="F30" s="200">
        <v>5700</v>
      </c>
      <c r="G30" s="200">
        <v>5700</v>
      </c>
      <c r="H30" s="200">
        <v>5700</v>
      </c>
    </row>
    <row r="31" spans="1:9" x14ac:dyDescent="0.25">
      <c r="A31" s="203" t="s">
        <v>58</v>
      </c>
      <c r="B31" s="204">
        <v>0</v>
      </c>
      <c r="C31" s="204">
        <v>0</v>
      </c>
      <c r="D31" s="204">
        <v>0</v>
      </c>
      <c r="E31" s="204">
        <v>0</v>
      </c>
      <c r="F31" s="204">
        <v>0</v>
      </c>
      <c r="G31" s="204">
        <v>0</v>
      </c>
      <c r="H31" s="208">
        <v>0</v>
      </c>
    </row>
    <row r="32" spans="1:9" x14ac:dyDescent="0.25">
      <c r="A32" s="145" t="s">
        <v>60</v>
      </c>
      <c r="B32" s="172"/>
      <c r="C32" s="172"/>
      <c r="D32" s="146"/>
      <c r="E32" s="146"/>
      <c r="F32" s="158"/>
      <c r="G32" s="146"/>
      <c r="H32" s="162"/>
    </row>
    <row r="33" spans="1:8" x14ac:dyDescent="0.25">
      <c r="A33" s="145" t="s">
        <v>61</v>
      </c>
      <c r="B33" s="172"/>
      <c r="C33" s="172"/>
      <c r="D33" s="146"/>
      <c r="E33" s="146"/>
      <c r="F33" s="158"/>
      <c r="G33" s="146"/>
      <c r="H33" s="162"/>
    </row>
    <row r="34" spans="1:8" x14ac:dyDescent="0.25">
      <c r="A34" s="145" t="s">
        <v>64</v>
      </c>
      <c r="B34" s="172"/>
      <c r="C34" s="172"/>
      <c r="D34" s="146"/>
      <c r="E34" s="146"/>
      <c r="F34" s="158"/>
      <c r="G34" s="146"/>
      <c r="H34" s="162"/>
    </row>
    <row r="35" spans="1:8" x14ac:dyDescent="0.25">
      <c r="A35" s="145" t="s">
        <v>62</v>
      </c>
      <c r="B35" s="172"/>
      <c r="C35" s="172"/>
      <c r="D35" s="146"/>
      <c r="E35" s="146"/>
      <c r="F35" s="158"/>
      <c r="G35" s="146"/>
      <c r="H35" s="162"/>
    </row>
    <row r="36" spans="1:8" x14ac:dyDescent="0.25">
      <c r="A36" s="145" t="s">
        <v>63</v>
      </c>
      <c r="B36" s="172"/>
      <c r="C36" s="172"/>
      <c r="D36" s="146"/>
      <c r="E36" s="146"/>
      <c r="F36" s="158"/>
      <c r="G36" s="146"/>
      <c r="H36" s="162"/>
    </row>
    <row r="37" spans="1:8" x14ac:dyDescent="0.25">
      <c r="A37" s="145" t="s">
        <v>65</v>
      </c>
      <c r="B37" s="211" t="s">
        <v>67</v>
      </c>
      <c r="C37" s="211"/>
      <c r="D37" s="211" t="s">
        <v>67</v>
      </c>
      <c r="E37" s="211" t="s">
        <v>67</v>
      </c>
      <c r="F37" s="211" t="s">
        <v>67</v>
      </c>
      <c r="G37" s="211" t="s">
        <v>67</v>
      </c>
      <c r="H37" s="212" t="s">
        <v>67</v>
      </c>
    </row>
    <row r="38" spans="1:8" x14ac:dyDescent="0.25">
      <c r="A38" s="145" t="s">
        <v>66</v>
      </c>
      <c r="B38" s="172"/>
      <c r="C38" s="172"/>
      <c r="D38" s="146"/>
      <c r="E38" s="146"/>
      <c r="F38" s="158"/>
      <c r="G38" s="146"/>
      <c r="H38" s="162"/>
    </row>
    <row r="39" spans="1:8" x14ac:dyDescent="0.25">
      <c r="A39" s="179" t="s">
        <v>17</v>
      </c>
      <c r="B39" s="180">
        <f>B40+B49</f>
        <v>1981985</v>
      </c>
      <c r="C39" s="180">
        <f t="shared" ref="C39:H39" si="5">C40+C49</f>
        <v>2235120</v>
      </c>
      <c r="D39" s="180">
        <f t="shared" si="5"/>
        <v>2228104</v>
      </c>
      <c r="E39" s="180">
        <f t="shared" si="5"/>
        <v>2239080</v>
      </c>
      <c r="F39" s="180">
        <f t="shared" si="5"/>
        <v>2272640</v>
      </c>
      <c r="G39" s="180">
        <f t="shared" si="5"/>
        <v>2277590</v>
      </c>
      <c r="H39" s="180">
        <f t="shared" si="5"/>
        <v>2277590</v>
      </c>
    </row>
    <row r="40" spans="1:8" x14ac:dyDescent="0.25">
      <c r="A40" s="145" t="s">
        <v>18</v>
      </c>
      <c r="B40" s="172">
        <v>142526</v>
      </c>
      <c r="C40" s="172">
        <v>211690</v>
      </c>
      <c r="D40" s="146">
        <v>195190</v>
      </c>
      <c r="E40" s="146">
        <v>195190</v>
      </c>
      <c r="F40" s="146">
        <v>195190</v>
      </c>
      <c r="G40" s="146">
        <v>195190</v>
      </c>
      <c r="H40" s="146">
        <v>195190</v>
      </c>
    </row>
    <row r="41" spans="1:8" x14ac:dyDescent="0.25">
      <c r="A41" s="203" t="s">
        <v>59</v>
      </c>
      <c r="B41" s="204">
        <f>SUM(B42:B48)</f>
        <v>70</v>
      </c>
      <c r="C41" s="204">
        <f t="shared" ref="C41:H41" si="6">SUM(C42:C48)</f>
        <v>0</v>
      </c>
      <c r="D41" s="204">
        <f t="shared" si="6"/>
        <v>0</v>
      </c>
      <c r="E41" s="204">
        <f t="shared" si="6"/>
        <v>0</v>
      </c>
      <c r="F41" s="204">
        <f t="shared" si="6"/>
        <v>0</v>
      </c>
      <c r="G41" s="204">
        <f t="shared" si="6"/>
        <v>0</v>
      </c>
      <c r="H41" s="204">
        <f t="shared" si="6"/>
        <v>0</v>
      </c>
    </row>
    <row r="42" spans="1:8" x14ac:dyDescent="0.25">
      <c r="A42" s="145" t="s">
        <v>60</v>
      </c>
      <c r="B42" s="172"/>
      <c r="C42" s="172"/>
      <c r="D42" s="146"/>
      <c r="E42" s="146"/>
      <c r="F42" s="158"/>
      <c r="G42" s="146"/>
      <c r="H42" s="162"/>
    </row>
    <row r="43" spans="1:8" x14ac:dyDescent="0.25">
      <c r="A43" s="145" t="s">
        <v>61</v>
      </c>
      <c r="B43" s="172"/>
      <c r="C43" s="172"/>
      <c r="D43" s="146"/>
      <c r="E43" s="146"/>
      <c r="F43" s="158"/>
      <c r="G43" s="146"/>
      <c r="H43" s="162"/>
    </row>
    <row r="44" spans="1:8" x14ac:dyDescent="0.25">
      <c r="A44" s="145" t="s">
        <v>64</v>
      </c>
      <c r="B44" s="172"/>
      <c r="C44" s="172"/>
      <c r="D44" s="146"/>
      <c r="E44" s="146"/>
      <c r="F44" s="158"/>
      <c r="G44" s="146"/>
      <c r="H44" s="162"/>
    </row>
    <row r="45" spans="1:8" x14ac:dyDescent="0.25">
      <c r="A45" s="145" t="s">
        <v>62</v>
      </c>
      <c r="B45" s="172">
        <v>70</v>
      </c>
      <c r="C45" s="172"/>
      <c r="D45" s="146"/>
      <c r="E45" s="146"/>
      <c r="F45" s="158"/>
      <c r="G45" s="146"/>
      <c r="H45" s="162"/>
    </row>
    <row r="46" spans="1:8" x14ac:dyDescent="0.25">
      <c r="A46" s="145" t="s">
        <v>63</v>
      </c>
      <c r="B46" s="172"/>
      <c r="C46" s="172"/>
      <c r="D46" s="146"/>
      <c r="E46" s="146"/>
      <c r="F46" s="158"/>
      <c r="G46" s="146"/>
      <c r="H46" s="162"/>
    </row>
    <row r="47" spans="1:8" x14ac:dyDescent="0.25">
      <c r="A47" s="145" t="s">
        <v>65</v>
      </c>
      <c r="B47" s="211" t="s">
        <v>67</v>
      </c>
      <c r="C47" s="211" t="s">
        <v>67</v>
      </c>
      <c r="D47" s="211" t="s">
        <v>67</v>
      </c>
      <c r="E47" s="211" t="s">
        <v>67</v>
      </c>
      <c r="F47" s="211" t="s">
        <v>67</v>
      </c>
      <c r="G47" s="211" t="s">
        <v>67</v>
      </c>
      <c r="H47" s="212" t="s">
        <v>67</v>
      </c>
    </row>
    <row r="48" spans="1:8" x14ac:dyDescent="0.25">
      <c r="A48" s="145" t="s">
        <v>66</v>
      </c>
      <c r="B48" s="172"/>
      <c r="C48" s="172"/>
      <c r="D48" s="146"/>
      <c r="E48" s="146"/>
      <c r="F48" s="158"/>
      <c r="G48" s="146"/>
      <c r="H48" s="162"/>
    </row>
    <row r="49" spans="1:8" x14ac:dyDescent="0.25">
      <c r="A49" s="199" t="s">
        <v>19</v>
      </c>
      <c r="B49" s="132">
        <f>B50+B53+B65</f>
        <v>1839459</v>
      </c>
      <c r="C49" s="132">
        <f t="shared" ref="C49" si="7">C50+C53+C65</f>
        <v>2023430</v>
      </c>
      <c r="D49" s="132">
        <f>D50+D52+D53+D55+D65</f>
        <v>2032914</v>
      </c>
      <c r="E49" s="132">
        <f t="shared" ref="E49:H49" si="8">E50+E52+E53+E55+E65</f>
        <v>2043890</v>
      </c>
      <c r="F49" s="132">
        <f t="shared" si="8"/>
        <v>2077450</v>
      </c>
      <c r="G49" s="132">
        <f t="shared" si="8"/>
        <v>2082400</v>
      </c>
      <c r="H49" s="132">
        <f t="shared" si="8"/>
        <v>2082400</v>
      </c>
    </row>
    <row r="50" spans="1:8" x14ac:dyDescent="0.25">
      <c r="A50" s="145" t="s">
        <v>20</v>
      </c>
      <c r="B50" s="172">
        <v>1054335</v>
      </c>
      <c r="C50" s="172">
        <v>1163310</v>
      </c>
      <c r="D50" s="146">
        <v>1127200</v>
      </c>
      <c r="E50" s="146">
        <v>1183560</v>
      </c>
      <c r="F50" s="158">
        <v>1242740</v>
      </c>
      <c r="G50" s="146">
        <v>1250000</v>
      </c>
      <c r="H50" s="162">
        <v>1250000</v>
      </c>
    </row>
    <row r="51" spans="1:8" s="121" customFormat="1" x14ac:dyDescent="0.25">
      <c r="A51" s="145"/>
      <c r="B51" s="172"/>
      <c r="C51" s="238">
        <f>C50/B50-1</f>
        <v>0.10335898931554022</v>
      </c>
      <c r="D51" s="236">
        <f>D50/C50-1</f>
        <v>-3.104073720676348E-2</v>
      </c>
      <c r="E51" s="236">
        <f t="shared" ref="E51" si="9">E50/D50-1</f>
        <v>5.0000000000000044E-2</v>
      </c>
      <c r="F51" s="236">
        <f t="shared" ref="F51" si="10">F50/E50-1</f>
        <v>5.0001689817161799E-2</v>
      </c>
      <c r="G51" s="236">
        <f t="shared" ref="G51" si="11">G50/F50-1</f>
        <v>5.8419299290277671E-3</v>
      </c>
      <c r="H51" s="236">
        <f>H50/G50-1</f>
        <v>0</v>
      </c>
    </row>
    <row r="52" spans="1:8" s="121" customFormat="1" x14ac:dyDescent="0.25">
      <c r="A52" s="239" t="s">
        <v>92</v>
      </c>
      <c r="B52" s="240"/>
      <c r="C52" s="246"/>
      <c r="D52" s="246">
        <v>40000</v>
      </c>
      <c r="E52" s="246">
        <v>15088</v>
      </c>
      <c r="F52" s="246"/>
      <c r="G52" s="246"/>
      <c r="H52" s="246"/>
    </row>
    <row r="53" spans="1:8" x14ac:dyDescent="0.25">
      <c r="A53" s="145" t="s">
        <v>21</v>
      </c>
      <c r="B53" s="172">
        <v>697335</v>
      </c>
      <c r="C53" s="172">
        <v>860120</v>
      </c>
      <c r="D53" s="146">
        <v>839810</v>
      </c>
      <c r="E53" s="146">
        <v>819810</v>
      </c>
      <c r="F53" s="146">
        <v>812310</v>
      </c>
      <c r="G53" s="146">
        <v>810000</v>
      </c>
      <c r="H53" s="146">
        <v>810000</v>
      </c>
    </row>
    <row r="54" spans="1:8" s="121" customFormat="1" x14ac:dyDescent="0.25">
      <c r="A54" s="145"/>
      <c r="B54" s="172"/>
      <c r="C54" s="238">
        <f>C53/B53-1</f>
        <v>0.23343873461105491</v>
      </c>
      <c r="D54" s="238">
        <f t="shared" ref="D54" si="12">D53/C53-1</f>
        <v>-2.3612984234757994E-2</v>
      </c>
      <c r="E54" s="238">
        <f t="shared" ref="E54" si="13">E53/D53-1</f>
        <v>-2.3814910515473686E-2</v>
      </c>
      <c r="F54" s="238">
        <f t="shared" ref="F54" si="14">F53/E53-1</f>
        <v>-9.1484612288212919E-3</v>
      </c>
      <c r="G54" s="238">
        <f t="shared" ref="G54" si="15">G53/F53-1</f>
        <v>-2.8437419211877479E-3</v>
      </c>
      <c r="H54" s="238">
        <f t="shared" ref="H54" si="16">H53/G53-1</f>
        <v>0</v>
      </c>
    </row>
    <row r="55" spans="1:8" s="121" customFormat="1" x14ac:dyDescent="0.25">
      <c r="A55" s="239" t="s">
        <v>93</v>
      </c>
      <c r="B55" s="240"/>
      <c r="C55" s="246"/>
      <c r="D55" s="246">
        <v>3504</v>
      </c>
      <c r="E55" s="246">
        <v>3032</v>
      </c>
      <c r="F55" s="246"/>
      <c r="G55" s="246"/>
      <c r="H55" s="246"/>
    </row>
    <row r="56" spans="1:8" x14ac:dyDescent="0.25">
      <c r="A56" s="203" t="s">
        <v>59</v>
      </c>
      <c r="B56" s="204">
        <f>SUM(B57:B63)</f>
        <v>79446</v>
      </c>
      <c r="C56" s="204">
        <f t="shared" ref="C56:H56" si="17">SUM(C57:C63)</f>
        <v>61044</v>
      </c>
      <c r="D56" s="204">
        <f t="shared" si="17"/>
        <v>60000</v>
      </c>
      <c r="E56" s="204">
        <f t="shared" si="17"/>
        <v>60000</v>
      </c>
      <c r="F56" s="204">
        <f t="shared" si="17"/>
        <v>60000</v>
      </c>
      <c r="G56" s="204">
        <f t="shared" si="17"/>
        <v>60000</v>
      </c>
      <c r="H56" s="204">
        <f t="shared" si="17"/>
        <v>60000</v>
      </c>
    </row>
    <row r="57" spans="1:8" x14ac:dyDescent="0.25">
      <c r="A57" s="145" t="s">
        <v>60</v>
      </c>
      <c r="B57" s="172">
        <v>772</v>
      </c>
      <c r="C57" s="172">
        <v>1044</v>
      </c>
      <c r="D57" s="146"/>
      <c r="E57" s="146"/>
      <c r="F57" s="158"/>
      <c r="G57" s="146"/>
      <c r="H57" s="162"/>
    </row>
    <row r="58" spans="1:8" x14ac:dyDescent="0.25">
      <c r="A58" s="145" t="s">
        <v>61</v>
      </c>
      <c r="B58" s="172">
        <v>5310</v>
      </c>
      <c r="C58" s="172"/>
      <c r="D58" s="146"/>
      <c r="E58" s="146"/>
      <c r="F58" s="158"/>
      <c r="G58" s="146"/>
      <c r="H58" s="162"/>
    </row>
    <row r="59" spans="1:8" x14ac:dyDescent="0.25">
      <c r="A59" s="145" t="s">
        <v>64</v>
      </c>
      <c r="B59" s="172">
        <v>8498</v>
      </c>
      <c r="C59" s="172"/>
      <c r="D59" s="146"/>
      <c r="E59" s="146"/>
      <c r="F59" s="158"/>
      <c r="G59" s="146"/>
      <c r="H59" s="162"/>
    </row>
    <row r="60" spans="1:8" x14ac:dyDescent="0.25">
      <c r="A60" s="145" t="s">
        <v>62</v>
      </c>
      <c r="B60" s="172">
        <v>64866</v>
      </c>
      <c r="C60" s="172">
        <v>60000</v>
      </c>
      <c r="D60" s="146">
        <f>C60</f>
        <v>60000</v>
      </c>
      <c r="E60" s="146">
        <f>D60</f>
        <v>60000</v>
      </c>
      <c r="F60" s="158">
        <f>E60</f>
        <v>60000</v>
      </c>
      <c r="G60" s="146">
        <f>F60</f>
        <v>60000</v>
      </c>
      <c r="H60" s="162">
        <f>G60</f>
        <v>60000</v>
      </c>
    </row>
    <row r="61" spans="1:8" x14ac:dyDescent="0.25">
      <c r="A61" s="145" t="s">
        <v>63</v>
      </c>
      <c r="B61" s="172"/>
      <c r="C61" s="172"/>
      <c r="D61" s="146"/>
      <c r="E61" s="146"/>
      <c r="F61" s="158"/>
      <c r="G61" s="146"/>
      <c r="H61" s="162"/>
    </row>
    <row r="62" spans="1:8" x14ac:dyDescent="0.25">
      <c r="A62" s="145" t="s">
        <v>65</v>
      </c>
      <c r="B62" s="211" t="s">
        <v>67</v>
      </c>
      <c r="C62" s="211" t="s">
        <v>67</v>
      </c>
      <c r="D62" s="211" t="s">
        <v>67</v>
      </c>
      <c r="E62" s="211" t="s">
        <v>67</v>
      </c>
      <c r="F62" s="211" t="s">
        <v>67</v>
      </c>
      <c r="G62" s="211" t="s">
        <v>67</v>
      </c>
      <c r="H62" s="212" t="s">
        <v>67</v>
      </c>
    </row>
    <row r="63" spans="1:8" x14ac:dyDescent="0.25">
      <c r="A63" s="145" t="s">
        <v>66</v>
      </c>
      <c r="B63" s="172"/>
      <c r="C63" s="172"/>
      <c r="D63" s="146"/>
      <c r="E63" s="146"/>
      <c r="F63" s="158"/>
      <c r="G63" s="146"/>
      <c r="H63" s="162"/>
    </row>
    <row r="64" spans="1:8" x14ac:dyDescent="0.25">
      <c r="A64" s="147" t="s">
        <v>22</v>
      </c>
      <c r="B64" s="143"/>
      <c r="C64" s="143"/>
      <c r="D64" s="148"/>
      <c r="E64" s="148"/>
      <c r="F64" s="159"/>
      <c r="G64" s="148"/>
      <c r="H64" s="163"/>
    </row>
    <row r="65" spans="1:8" x14ac:dyDescent="0.25">
      <c r="A65" s="145" t="s">
        <v>23</v>
      </c>
      <c r="B65" s="172">
        <v>87789</v>
      </c>
      <c r="C65" s="172"/>
      <c r="D65" s="146">
        <v>22400</v>
      </c>
      <c r="E65" s="146">
        <v>22400</v>
      </c>
      <c r="F65" s="146">
        <v>22400</v>
      </c>
      <c r="G65" s="146">
        <v>22400</v>
      </c>
      <c r="H65" s="146">
        <v>22400</v>
      </c>
    </row>
    <row r="66" spans="1:8" x14ac:dyDescent="0.25">
      <c r="A66" s="203" t="s">
        <v>59</v>
      </c>
      <c r="B66" s="204">
        <v>0</v>
      </c>
      <c r="C66" s="204">
        <v>0</v>
      </c>
      <c r="D66" s="204">
        <v>0</v>
      </c>
      <c r="E66" s="204">
        <v>0</v>
      </c>
      <c r="F66" s="204">
        <v>0</v>
      </c>
      <c r="G66" s="204">
        <v>0</v>
      </c>
      <c r="H66" s="208">
        <v>0</v>
      </c>
    </row>
    <row r="67" spans="1:8" x14ac:dyDescent="0.25">
      <c r="A67" s="145" t="s">
        <v>60</v>
      </c>
      <c r="B67" s="172"/>
      <c r="C67" s="172"/>
      <c r="D67" s="146"/>
      <c r="E67" s="146"/>
      <c r="F67" s="158"/>
      <c r="G67" s="146"/>
      <c r="H67" s="162"/>
    </row>
    <row r="68" spans="1:8" x14ac:dyDescent="0.25">
      <c r="A68" s="145" t="s">
        <v>61</v>
      </c>
      <c r="B68" s="172"/>
      <c r="C68" s="172"/>
      <c r="D68" s="146"/>
      <c r="E68" s="146"/>
      <c r="F68" s="158"/>
      <c r="G68" s="146"/>
      <c r="H68" s="162"/>
    </row>
    <row r="69" spans="1:8" x14ac:dyDescent="0.25">
      <c r="A69" s="145" t="s">
        <v>64</v>
      </c>
      <c r="B69" s="172"/>
      <c r="C69" s="172"/>
      <c r="D69" s="146"/>
      <c r="E69" s="146"/>
      <c r="F69" s="158"/>
      <c r="G69" s="146"/>
      <c r="H69" s="162"/>
    </row>
    <row r="70" spans="1:8" x14ac:dyDescent="0.25">
      <c r="A70" s="145" t="s">
        <v>62</v>
      </c>
      <c r="B70" s="172"/>
      <c r="C70" s="172"/>
      <c r="D70" s="146"/>
      <c r="E70" s="146"/>
      <c r="F70" s="158"/>
      <c r="G70" s="146"/>
      <c r="H70" s="162"/>
    </row>
    <row r="71" spans="1:8" x14ac:dyDescent="0.25">
      <c r="A71" s="145" t="s">
        <v>63</v>
      </c>
      <c r="B71" s="172"/>
      <c r="C71" s="172"/>
      <c r="D71" s="146"/>
      <c r="E71" s="146"/>
      <c r="F71" s="158"/>
      <c r="G71" s="146"/>
      <c r="H71" s="162"/>
    </row>
    <row r="72" spans="1:8" x14ac:dyDescent="0.25">
      <c r="A72" s="145" t="s">
        <v>65</v>
      </c>
      <c r="B72" s="211" t="s">
        <v>67</v>
      </c>
      <c r="C72" s="211" t="s">
        <v>67</v>
      </c>
      <c r="D72" s="211" t="s">
        <v>67</v>
      </c>
      <c r="E72" s="211" t="s">
        <v>67</v>
      </c>
      <c r="F72" s="211" t="s">
        <v>67</v>
      </c>
      <c r="G72" s="211" t="s">
        <v>67</v>
      </c>
      <c r="H72" s="212" t="s">
        <v>67</v>
      </c>
    </row>
    <row r="73" spans="1:8" x14ac:dyDescent="0.25">
      <c r="A73" s="145" t="s">
        <v>66</v>
      </c>
      <c r="B73" s="172"/>
      <c r="C73" s="172"/>
      <c r="D73" s="146"/>
      <c r="E73" s="146"/>
      <c r="F73" s="158"/>
      <c r="G73" s="146"/>
      <c r="H73" s="162"/>
    </row>
    <row r="74" spans="1:8" x14ac:dyDescent="0.25">
      <c r="A74" s="176" t="s">
        <v>24</v>
      </c>
      <c r="B74" s="175">
        <f>B2-B39</f>
        <v>305229</v>
      </c>
      <c r="C74" s="175">
        <f t="shared" ref="C74:H74" si="18">C2-C39</f>
        <v>76620</v>
      </c>
      <c r="D74" s="175">
        <f t="shared" si="18"/>
        <v>93238</v>
      </c>
      <c r="E74" s="175">
        <f t="shared" si="18"/>
        <v>206663</v>
      </c>
      <c r="F74" s="175">
        <f t="shared" si="18"/>
        <v>190572</v>
      </c>
      <c r="G74" s="175">
        <f t="shared" si="18"/>
        <v>169850</v>
      </c>
      <c r="H74" s="175">
        <f t="shared" si="18"/>
        <v>169850</v>
      </c>
    </row>
    <row r="75" spans="1:8" x14ac:dyDescent="0.25">
      <c r="A75" s="181" t="s">
        <v>25</v>
      </c>
      <c r="B75" s="182">
        <f>SUM(B76:B86)</f>
        <v>-506214</v>
      </c>
      <c r="C75" s="182">
        <f t="shared" ref="C75:H75" si="19">SUM(C76:C86)</f>
        <v>-289230</v>
      </c>
      <c r="D75" s="182">
        <f t="shared" si="19"/>
        <v>-632988</v>
      </c>
      <c r="E75" s="182">
        <f t="shared" si="19"/>
        <v>-117573</v>
      </c>
      <c r="F75" s="182">
        <f t="shared" si="19"/>
        <v>-121372</v>
      </c>
      <c r="G75" s="182">
        <f t="shared" si="19"/>
        <v>-907000</v>
      </c>
      <c r="H75" s="182">
        <f t="shared" si="19"/>
        <v>-307000</v>
      </c>
    </row>
    <row r="76" spans="1:8" x14ac:dyDescent="0.25">
      <c r="A76" s="122" t="s">
        <v>26</v>
      </c>
      <c r="B76" s="172">
        <v>46188</v>
      </c>
      <c r="C76" s="172">
        <v>1250</v>
      </c>
      <c r="D76" s="146"/>
      <c r="E76" s="146"/>
      <c r="F76" s="158"/>
      <c r="G76" s="146"/>
      <c r="H76" s="162"/>
    </row>
    <row r="77" spans="1:8" x14ac:dyDescent="0.25">
      <c r="A77" s="122" t="s">
        <v>27</v>
      </c>
      <c r="B77" s="172">
        <v>-172313</v>
      </c>
      <c r="C77" s="172">
        <v>-140420</v>
      </c>
      <c r="D77" s="146">
        <v>-600500</v>
      </c>
      <c r="E77" s="146">
        <v>-108700</v>
      </c>
      <c r="F77" s="158">
        <v>-65000</v>
      </c>
      <c r="G77" s="146">
        <v>-900000</v>
      </c>
      <c r="H77" s="162">
        <v>-200000</v>
      </c>
    </row>
    <row r="78" spans="1:8" s="121" customFormat="1" x14ac:dyDescent="0.25">
      <c r="A78" s="245" t="s">
        <v>94</v>
      </c>
      <c r="B78" s="240"/>
      <c r="C78" s="240"/>
      <c r="D78" s="241">
        <v>-6308</v>
      </c>
      <c r="E78" s="241">
        <v>-81503</v>
      </c>
      <c r="F78" s="242">
        <v>-49812</v>
      </c>
      <c r="G78" s="241"/>
      <c r="H78" s="243"/>
    </row>
    <row r="79" spans="1:8" x14ac:dyDescent="0.25">
      <c r="A79" s="123" t="s">
        <v>28</v>
      </c>
      <c r="B79" s="172">
        <v>31956</v>
      </c>
      <c r="C79" s="146">
        <v>32000</v>
      </c>
      <c r="D79" s="146">
        <v>32000</v>
      </c>
      <c r="E79" s="146">
        <v>80000</v>
      </c>
      <c r="F79" s="158"/>
      <c r="G79" s="146"/>
      <c r="H79" s="162"/>
    </row>
    <row r="80" spans="1:8" x14ac:dyDescent="0.25">
      <c r="A80" s="122" t="s">
        <v>29</v>
      </c>
      <c r="B80" s="172">
        <v>-390000</v>
      </c>
      <c r="C80" s="172">
        <v>-180000</v>
      </c>
      <c r="D80" s="146">
        <v>-50000</v>
      </c>
      <c r="E80" s="146"/>
      <c r="F80" s="158"/>
      <c r="G80" s="146"/>
      <c r="H80" s="162">
        <v>-100000</v>
      </c>
    </row>
    <row r="81" spans="1:8" x14ac:dyDescent="0.25">
      <c r="A81" s="125" t="s">
        <v>30</v>
      </c>
      <c r="B81" s="172"/>
      <c r="C81" s="172"/>
      <c r="D81" s="146"/>
      <c r="E81" s="146"/>
      <c r="F81" s="158"/>
      <c r="G81" s="146"/>
      <c r="H81" s="162"/>
    </row>
    <row r="82" spans="1:8" x14ac:dyDescent="0.25">
      <c r="A82" s="125" t="s">
        <v>31</v>
      </c>
      <c r="B82" s="172"/>
      <c r="C82" s="172"/>
      <c r="D82" s="146"/>
      <c r="E82" s="146"/>
      <c r="F82" s="158"/>
      <c r="G82" s="146"/>
      <c r="H82" s="162"/>
    </row>
    <row r="83" spans="1:8" x14ac:dyDescent="0.25">
      <c r="A83" s="124" t="s">
        <v>32</v>
      </c>
      <c r="B83" s="173"/>
      <c r="C83" s="173"/>
      <c r="D83" s="146"/>
      <c r="E83" s="146"/>
      <c r="F83" s="158"/>
      <c r="G83" s="146"/>
      <c r="H83" s="162"/>
    </row>
    <row r="84" spans="1:8" x14ac:dyDescent="0.25">
      <c r="A84" s="125" t="s">
        <v>33</v>
      </c>
      <c r="B84" s="172">
        <v>-21341</v>
      </c>
      <c r="C84" s="172"/>
      <c r="D84" s="149"/>
      <c r="E84" s="146"/>
      <c r="F84" s="158"/>
      <c r="G84" s="146"/>
      <c r="H84" s="162"/>
    </row>
    <row r="85" spans="1:8" x14ac:dyDescent="0.25">
      <c r="A85" s="134" t="s">
        <v>34</v>
      </c>
      <c r="B85" s="174">
        <v>591</v>
      </c>
      <c r="C85" s="174"/>
      <c r="D85" s="146"/>
      <c r="E85" s="146"/>
      <c r="F85" s="158"/>
      <c r="G85" s="146"/>
      <c r="H85" s="162"/>
    </row>
    <row r="86" spans="1:8" x14ac:dyDescent="0.25">
      <c r="A86" s="134" t="s">
        <v>35</v>
      </c>
      <c r="B86" s="172">
        <v>-1295</v>
      </c>
      <c r="C86" s="172">
        <v>-2060</v>
      </c>
      <c r="D86" s="146">
        <v>-8180</v>
      </c>
      <c r="E86" s="146">
        <v>-7370</v>
      </c>
      <c r="F86" s="158">
        <v>-6560</v>
      </c>
      <c r="G86" s="146">
        <v>-7000</v>
      </c>
      <c r="H86" s="162">
        <v>-7000</v>
      </c>
    </row>
    <row r="87" spans="1:8" x14ac:dyDescent="0.25">
      <c r="A87" s="184" t="s">
        <v>36</v>
      </c>
      <c r="B87" s="175">
        <f>B74+B75</f>
        <v>-200985</v>
      </c>
      <c r="C87" s="175">
        <f t="shared" ref="C87:H87" si="20">C74+C75</f>
        <v>-212610</v>
      </c>
      <c r="D87" s="175">
        <f t="shared" si="20"/>
        <v>-539750</v>
      </c>
      <c r="E87" s="175">
        <f t="shared" si="20"/>
        <v>89090</v>
      </c>
      <c r="F87" s="175">
        <f t="shared" si="20"/>
        <v>69200</v>
      </c>
      <c r="G87" s="175">
        <f t="shared" si="20"/>
        <v>-737150</v>
      </c>
      <c r="H87" s="175">
        <f t="shared" si="20"/>
        <v>-137150</v>
      </c>
    </row>
    <row r="88" spans="1:8" x14ac:dyDescent="0.25">
      <c r="A88" s="183" t="s">
        <v>37</v>
      </c>
      <c r="B88" s="182">
        <f>SUM(B89:B90)</f>
        <v>250000</v>
      </c>
      <c r="C88" s="182">
        <f t="shared" ref="C88:H88" si="21">SUM(C89:C90)</f>
        <v>-24100</v>
      </c>
      <c r="D88" s="182">
        <f t="shared" si="21"/>
        <v>593500</v>
      </c>
      <c r="E88" s="182">
        <f t="shared" si="21"/>
        <v>-88000</v>
      </c>
      <c r="F88" s="182">
        <f t="shared" si="21"/>
        <v>-88000</v>
      </c>
      <c r="G88" s="182">
        <f t="shared" si="21"/>
        <v>812000</v>
      </c>
      <c r="H88" s="182">
        <f t="shared" si="21"/>
        <v>103000</v>
      </c>
    </row>
    <row r="89" spans="1:8" x14ac:dyDescent="0.25">
      <c r="A89" s="150" t="s">
        <v>38</v>
      </c>
      <c r="B89" s="172">
        <v>250000</v>
      </c>
      <c r="C89" s="172"/>
      <c r="D89" s="146">
        <v>618500</v>
      </c>
      <c r="E89" s="146"/>
      <c r="F89" s="158"/>
      <c r="G89" s="146">
        <v>900000</v>
      </c>
      <c r="H89" s="162">
        <v>200000</v>
      </c>
    </row>
    <row r="90" spans="1:8" x14ac:dyDescent="0.25">
      <c r="A90" s="150" t="s">
        <v>39</v>
      </c>
      <c r="B90" s="172"/>
      <c r="C90" s="172">
        <v>-24100</v>
      </c>
      <c r="D90" s="146">
        <v>-25000</v>
      </c>
      <c r="E90" s="146">
        <v>-88000</v>
      </c>
      <c r="F90" s="158">
        <v>-88000</v>
      </c>
      <c r="G90" s="158">
        <v>-88000</v>
      </c>
      <c r="H90" s="158">
        <v>-97000</v>
      </c>
    </row>
    <row r="91" spans="1:8" ht="26.25" x14ac:dyDescent="0.25">
      <c r="A91" s="186" t="s">
        <v>40</v>
      </c>
      <c r="B91" s="187">
        <v>3348</v>
      </c>
      <c r="C91" s="187">
        <v>-236710</v>
      </c>
      <c r="D91" s="188">
        <v>51750</v>
      </c>
      <c r="E91" s="188">
        <v>1090</v>
      </c>
      <c r="F91" s="189">
        <v>-18800</v>
      </c>
      <c r="G91" s="188">
        <v>74850</v>
      </c>
      <c r="H91" s="190">
        <v>-34150</v>
      </c>
    </row>
    <row r="92" spans="1:8" ht="39" x14ac:dyDescent="0.25">
      <c r="A92" s="185" t="s">
        <v>41</v>
      </c>
      <c r="B92" s="170">
        <v>-45667</v>
      </c>
      <c r="C92" s="170">
        <v>0</v>
      </c>
      <c r="D92" s="191">
        <v>-2000</v>
      </c>
      <c r="E92" s="191"/>
      <c r="F92" s="192"/>
      <c r="G92" s="191"/>
      <c r="H92" s="193"/>
    </row>
    <row r="93" spans="1:8" x14ac:dyDescent="0.25">
      <c r="A93" s="151"/>
      <c r="B93" s="160"/>
      <c r="C93" s="160"/>
      <c r="D93" s="152"/>
      <c r="E93" s="152"/>
      <c r="F93" s="160"/>
      <c r="G93" s="152"/>
      <c r="H93" s="164"/>
    </row>
    <row r="94" spans="1:8" x14ac:dyDescent="0.25">
      <c r="A94" s="194" t="s">
        <v>42</v>
      </c>
      <c r="B94" s="195">
        <v>294470</v>
      </c>
      <c r="C94" s="196">
        <v>57760</v>
      </c>
      <c r="D94" s="196">
        <v>109510</v>
      </c>
      <c r="E94" s="196">
        <v>110600</v>
      </c>
      <c r="F94" s="196">
        <v>91800</v>
      </c>
      <c r="G94" s="196">
        <v>166650</v>
      </c>
      <c r="H94" s="196">
        <v>132500</v>
      </c>
    </row>
    <row r="95" spans="1:8" x14ac:dyDescent="0.25">
      <c r="A95" s="185" t="s">
        <v>43</v>
      </c>
      <c r="B95" s="197">
        <v>256021</v>
      </c>
      <c r="C95" s="197">
        <v>225900</v>
      </c>
      <c r="D95" s="197">
        <v>819400</v>
      </c>
      <c r="E95" s="197">
        <v>731400</v>
      </c>
      <c r="F95" s="197">
        <v>643400</v>
      </c>
      <c r="G95" s="197">
        <v>1455400</v>
      </c>
      <c r="H95" s="197">
        <v>1558400</v>
      </c>
    </row>
    <row r="96" spans="1:8" x14ac:dyDescent="0.25">
      <c r="A96" s="153" t="s">
        <v>44</v>
      </c>
      <c r="B96" s="156">
        <v>6021</v>
      </c>
      <c r="C96" s="156"/>
      <c r="D96" s="156"/>
      <c r="E96" s="156"/>
      <c r="F96" s="156"/>
      <c r="G96" s="169"/>
      <c r="H96" s="165"/>
    </row>
    <row r="97" spans="1:8" ht="23.25" x14ac:dyDescent="0.25">
      <c r="A97" s="153" t="s">
        <v>45</v>
      </c>
      <c r="B97" s="154">
        <v>0</v>
      </c>
      <c r="C97" s="154">
        <v>0</v>
      </c>
      <c r="D97" s="146"/>
      <c r="E97" s="146"/>
      <c r="F97" s="158"/>
      <c r="G97" s="146"/>
      <c r="H97" s="166"/>
    </row>
    <row r="98" spans="1:8" x14ac:dyDescent="0.25">
      <c r="A98" s="126" t="s">
        <v>46</v>
      </c>
      <c r="B98" s="132">
        <v>0</v>
      </c>
      <c r="C98" s="132">
        <v>168140</v>
      </c>
      <c r="D98" s="132">
        <v>709890</v>
      </c>
      <c r="E98" s="132">
        <v>620800</v>
      </c>
      <c r="F98" s="132">
        <v>551600</v>
      </c>
      <c r="G98" s="132">
        <v>1288750</v>
      </c>
      <c r="H98" s="132">
        <v>1425900</v>
      </c>
    </row>
    <row r="99" spans="1:8" x14ac:dyDescent="0.25">
      <c r="A99" s="126" t="s">
        <v>47</v>
      </c>
      <c r="B99" s="138">
        <v>0</v>
      </c>
      <c r="C99" s="138">
        <v>7.2733092821857123E-2</v>
      </c>
      <c r="D99" s="138">
        <v>0.31251623355183511</v>
      </c>
      <c r="E99" s="138">
        <v>0.26460709597122056</v>
      </c>
      <c r="F99" s="138">
        <v>0.22855722217618299</v>
      </c>
      <c r="G99" s="138">
        <v>0.52657062073023242</v>
      </c>
      <c r="H99" s="138">
        <v>0.58260876671133921</v>
      </c>
    </row>
    <row r="100" spans="1:8" x14ac:dyDescent="0.25">
      <c r="A100" s="126" t="s">
        <v>48</v>
      </c>
      <c r="B100" s="132">
        <f>IF((B74+B64)*6&gt;B2,B2+B97,IF((B74+D97)*6&lt;0.6*B2,0.6*B2+B97,(B74+B64)*6+B97))</f>
        <v>1831374</v>
      </c>
      <c r="C100" s="132">
        <v>1387044</v>
      </c>
      <c r="D100" s="132">
        <v>1362918</v>
      </c>
      <c r="E100" s="132">
        <v>1407672</v>
      </c>
      <c r="F100" s="132">
        <v>1448040</v>
      </c>
      <c r="G100" s="132">
        <v>1468464</v>
      </c>
      <c r="H100" s="132">
        <v>1468464</v>
      </c>
    </row>
    <row r="101" spans="1:8" x14ac:dyDescent="0.25">
      <c r="A101" s="126" t="s">
        <v>49</v>
      </c>
      <c r="B101" s="138"/>
      <c r="C101" s="139"/>
      <c r="D101" s="139"/>
      <c r="E101" s="139">
        <v>0.6</v>
      </c>
      <c r="F101" s="139">
        <v>0.6</v>
      </c>
      <c r="G101" s="139">
        <v>0.6</v>
      </c>
      <c r="H101" s="167">
        <v>0.6</v>
      </c>
    </row>
    <row r="102" spans="1:8" x14ac:dyDescent="0.25">
      <c r="A102" s="126" t="s">
        <v>50</v>
      </c>
      <c r="B102" s="131"/>
      <c r="C102" s="131"/>
      <c r="D102" s="131"/>
      <c r="E102" s="131">
        <v>786872</v>
      </c>
      <c r="F102" s="131">
        <v>896440</v>
      </c>
      <c r="G102" s="131">
        <v>179714</v>
      </c>
      <c r="H102" s="131">
        <v>42564</v>
      </c>
    </row>
    <row r="103" spans="1:8" x14ac:dyDescent="0.25">
      <c r="A103" s="127"/>
      <c r="B103" s="130"/>
      <c r="C103" s="155"/>
      <c r="D103" s="155"/>
      <c r="E103" s="155"/>
      <c r="F103" s="161"/>
      <c r="G103" s="155"/>
      <c r="H103" s="168"/>
    </row>
    <row r="104" spans="1:8" ht="15.75" thickBot="1" x14ac:dyDescent="0.3">
      <c r="A104" s="136" t="s">
        <v>51</v>
      </c>
      <c r="B104" s="137">
        <f>B87+B88-B91+B92</f>
        <v>0</v>
      </c>
      <c r="C104" s="137">
        <f t="shared" ref="C104:H104" si="22">C87+C88-C91+C92</f>
        <v>0</v>
      </c>
      <c r="D104" s="137">
        <f t="shared" si="22"/>
        <v>0</v>
      </c>
      <c r="E104" s="137">
        <f t="shared" si="22"/>
        <v>0</v>
      </c>
      <c r="F104" s="137">
        <f t="shared" si="22"/>
        <v>0</v>
      </c>
      <c r="G104" s="137">
        <f t="shared" si="22"/>
        <v>0</v>
      </c>
      <c r="H104" s="137">
        <f t="shared" si="22"/>
        <v>0</v>
      </c>
    </row>
    <row r="105" spans="1:8" x14ac:dyDescent="0.25">
      <c r="A105" s="128"/>
      <c r="B105" s="129"/>
      <c r="C105" s="129"/>
      <c r="D105" s="129"/>
      <c r="E105" s="129"/>
      <c r="F105" s="129"/>
      <c r="G105" s="129"/>
      <c r="H105" s="129"/>
    </row>
    <row r="106" spans="1:8" x14ac:dyDescent="0.25">
      <c r="A106" s="135" t="s">
        <v>52</v>
      </c>
      <c r="B106" s="140" t="s">
        <v>53</v>
      </c>
      <c r="C106" s="141">
        <v>2.297980803695876E-2</v>
      </c>
      <c r="D106" s="141">
        <v>-1.7393824565046234E-2</v>
      </c>
      <c r="E106" s="141">
        <v>3.2836898478118215E-2</v>
      </c>
      <c r="F106" s="141">
        <v>2.8677135014406829E-2</v>
      </c>
      <c r="G106" s="141">
        <v>1.4104582746333083E-2</v>
      </c>
      <c r="H106" s="141">
        <v>0</v>
      </c>
    </row>
    <row r="107" spans="1:8" x14ac:dyDescent="0.25">
      <c r="A107" s="135" t="s">
        <v>54</v>
      </c>
      <c r="B107" s="140" t="s">
        <v>53</v>
      </c>
      <c r="C107" s="141">
        <v>0.11690214463680881</v>
      </c>
      <c r="D107" s="141">
        <v>-2.2602813271770605E-2</v>
      </c>
      <c r="E107" s="141">
        <v>1.6643779181543472E-2</v>
      </c>
      <c r="F107" s="141">
        <v>2.326921691520778E-2</v>
      </c>
      <c r="G107" s="141">
        <v>2.1780836384117652E-3</v>
      </c>
      <c r="H107" s="141">
        <v>0</v>
      </c>
    </row>
    <row r="108" spans="1:8" x14ac:dyDescent="0.25">
      <c r="A108" s="135" t="s">
        <v>55</v>
      </c>
      <c r="B108" s="142">
        <v>1.1292398777120276</v>
      </c>
      <c r="C108" s="142">
        <v>1.0342800386556426</v>
      </c>
      <c r="D108" s="142">
        <v>1.0397921816350819</v>
      </c>
      <c r="E108" s="142">
        <v>1.0563540090771559</v>
      </c>
      <c r="F108" s="142">
        <v>1.0619367783722895</v>
      </c>
      <c r="G108" s="142">
        <v>1.0745744405270483</v>
      </c>
      <c r="H108" s="142">
        <v>1.0745744405270483</v>
      </c>
    </row>
    <row r="110" spans="1:8" x14ac:dyDescent="0.25">
      <c r="A110" s="198" t="s">
        <v>57</v>
      </c>
      <c r="B110" s="121"/>
      <c r="C110" s="121"/>
      <c r="D110" s="121"/>
      <c r="E110" s="121"/>
      <c r="F110" s="121"/>
      <c r="G110" s="121"/>
      <c r="H110" s="121"/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workbookViewId="0">
      <pane xSplit="1" ySplit="1" topLeftCell="B74" activePane="bottomRight" state="frozen"/>
      <selection pane="topRight" activeCell="B1" sqref="B1"/>
      <selection pane="bottomLeft" activeCell="A2" sqref="A2"/>
      <selection pane="bottomRight" activeCell="L81" sqref="L81"/>
    </sheetView>
  </sheetViews>
  <sheetFormatPr defaultRowHeight="15" x14ac:dyDescent="0.25"/>
  <cols>
    <col min="1" max="1" width="32.85546875" customWidth="1"/>
    <col min="2" max="2" width="14.28515625" customWidth="1"/>
    <col min="3" max="4" width="14" customWidth="1"/>
    <col min="5" max="5" width="14.5703125" customWidth="1"/>
    <col min="6" max="6" width="13.7109375" customWidth="1"/>
    <col min="7" max="7" width="18.7109375" customWidth="1"/>
    <col min="8" max="8" width="14.85546875" customWidth="1"/>
  </cols>
  <sheetData>
    <row r="1" spans="1:8" ht="37.5" customHeight="1" thickBot="1" x14ac:dyDescent="0.3">
      <c r="A1" s="12" t="s">
        <v>0</v>
      </c>
      <c r="B1" s="23" t="s">
        <v>85</v>
      </c>
      <c r="C1" s="23" t="s">
        <v>1</v>
      </c>
      <c r="D1" s="23" t="s">
        <v>2</v>
      </c>
      <c r="E1" s="23" t="s">
        <v>3</v>
      </c>
      <c r="F1" s="37" t="s">
        <v>4</v>
      </c>
      <c r="G1" s="23" t="s">
        <v>5</v>
      </c>
      <c r="H1" s="42" t="s">
        <v>56</v>
      </c>
    </row>
    <row r="2" spans="1:8" x14ac:dyDescent="0.25">
      <c r="A2" s="58" t="s">
        <v>6</v>
      </c>
      <c r="B2" s="59">
        <f>B3+B8+B17+B30</f>
        <v>1770857</v>
      </c>
      <c r="C2" s="59">
        <f t="shared" ref="C2:H2" si="0">C3+C8+C17+C30</f>
        <v>1613650.0449273321</v>
      </c>
      <c r="D2" s="59">
        <f t="shared" si="0"/>
        <v>1740782.0869565217</v>
      </c>
      <c r="E2" s="59">
        <f t="shared" si="0"/>
        <v>1853774.0533333332</v>
      </c>
      <c r="F2" s="59">
        <f t="shared" si="0"/>
        <v>1835885.0443037974</v>
      </c>
      <c r="G2" s="59">
        <f t="shared" si="0"/>
        <v>1812996.0363636364</v>
      </c>
      <c r="H2" s="89">
        <f t="shared" si="0"/>
        <v>1828496.0181286549</v>
      </c>
    </row>
    <row r="3" spans="1:8" x14ac:dyDescent="0.25">
      <c r="A3" s="82" t="s">
        <v>7</v>
      </c>
      <c r="B3" s="112">
        <f>SUM(B4:B7)</f>
        <v>757970</v>
      </c>
      <c r="C3" s="112">
        <f t="shared" ref="C3:H3" si="1">SUM(C4:C7)</f>
        <v>780000.04492733208</v>
      </c>
      <c r="D3" s="112">
        <f t="shared" si="1"/>
        <v>840000.08695652173</v>
      </c>
      <c r="E3" s="112">
        <f t="shared" si="1"/>
        <v>880000.05333333334</v>
      </c>
      <c r="F3" s="112">
        <f t="shared" si="1"/>
        <v>915000.04430379742</v>
      </c>
      <c r="G3" s="112">
        <f t="shared" si="1"/>
        <v>945000.03636363638</v>
      </c>
      <c r="H3" s="90">
        <f t="shared" si="1"/>
        <v>960500.01812865492</v>
      </c>
    </row>
    <row r="4" spans="1:8" x14ac:dyDescent="0.25">
      <c r="A4" s="24" t="s">
        <v>8</v>
      </c>
      <c r="B4" s="52">
        <v>660333</v>
      </c>
      <c r="C4" s="52">
        <v>690000</v>
      </c>
      <c r="D4" s="25">
        <v>750000</v>
      </c>
      <c r="E4" s="25">
        <v>790000</v>
      </c>
      <c r="F4" s="38">
        <v>825000</v>
      </c>
      <c r="G4" s="25">
        <v>855000</v>
      </c>
      <c r="H4" s="43">
        <v>870500</v>
      </c>
    </row>
    <row r="5" spans="1:8" s="121" customFormat="1" x14ac:dyDescent="0.25">
      <c r="A5" s="145"/>
      <c r="B5" s="171"/>
      <c r="C5" s="236">
        <f>C4/B4-1</f>
        <v>4.4927332118794627E-2</v>
      </c>
      <c r="D5" s="238">
        <f>D4/C4-1</f>
        <v>8.6956521739130377E-2</v>
      </c>
      <c r="E5" s="236">
        <f t="shared" ref="E5:H5" si="2">E4/D4-1</f>
        <v>5.3333333333333233E-2</v>
      </c>
      <c r="F5" s="236">
        <f t="shared" si="2"/>
        <v>4.4303797468354444E-2</v>
      </c>
      <c r="G5" s="236">
        <f t="shared" si="2"/>
        <v>3.6363636363636376E-2</v>
      </c>
      <c r="H5" s="236">
        <f t="shared" si="2"/>
        <v>1.8128654970760216E-2</v>
      </c>
    </row>
    <row r="6" spans="1:8" x14ac:dyDescent="0.25">
      <c r="A6" s="24" t="s">
        <v>9</v>
      </c>
      <c r="B6" s="52">
        <v>97637</v>
      </c>
      <c r="C6" s="52">
        <v>90000</v>
      </c>
      <c r="D6" s="52">
        <v>90000</v>
      </c>
      <c r="E6" s="52">
        <v>90000</v>
      </c>
      <c r="F6" s="52">
        <v>90000</v>
      </c>
      <c r="G6" s="25">
        <v>90000</v>
      </c>
      <c r="H6" s="43">
        <v>90000</v>
      </c>
    </row>
    <row r="7" spans="1:8" x14ac:dyDescent="0.25">
      <c r="A7" s="24" t="s">
        <v>10</v>
      </c>
      <c r="B7" s="52">
        <v>0</v>
      </c>
      <c r="C7" s="52"/>
      <c r="D7" s="25"/>
      <c r="E7" s="25"/>
      <c r="F7" s="38"/>
      <c r="G7" s="25"/>
      <c r="H7" s="43"/>
    </row>
    <row r="8" spans="1:8" x14ac:dyDescent="0.25">
      <c r="A8" s="82" t="s">
        <v>11</v>
      </c>
      <c r="B8" s="36">
        <v>205028</v>
      </c>
      <c r="C8" s="36">
        <v>45884</v>
      </c>
      <c r="D8" s="83">
        <v>50000</v>
      </c>
      <c r="E8" s="83">
        <v>50000</v>
      </c>
      <c r="F8" s="83">
        <v>50000</v>
      </c>
      <c r="G8" s="83">
        <v>50000</v>
      </c>
      <c r="H8" s="85">
        <v>50000</v>
      </c>
    </row>
    <row r="9" spans="1:8" x14ac:dyDescent="0.25">
      <c r="A9" s="86" t="s">
        <v>58</v>
      </c>
      <c r="B9" s="87">
        <f>SUM(B10:B16)</f>
        <v>27003</v>
      </c>
      <c r="C9" s="87">
        <f t="shared" ref="C9:H9" si="3">SUM(C10:C16)</f>
        <v>24120</v>
      </c>
      <c r="D9" s="87">
        <f t="shared" si="3"/>
        <v>24120</v>
      </c>
      <c r="E9" s="87">
        <f t="shared" si="3"/>
        <v>24120</v>
      </c>
      <c r="F9" s="87">
        <f t="shared" si="3"/>
        <v>24120</v>
      </c>
      <c r="G9" s="87">
        <f t="shared" si="3"/>
        <v>24120</v>
      </c>
      <c r="H9" s="93">
        <f t="shared" si="3"/>
        <v>24120</v>
      </c>
    </row>
    <row r="10" spans="1:8" s="88" customFormat="1" x14ac:dyDescent="0.25">
      <c r="A10" s="24" t="s">
        <v>60</v>
      </c>
      <c r="B10" s="53"/>
      <c r="C10" s="53"/>
      <c r="D10" s="25"/>
      <c r="E10" s="25"/>
      <c r="F10" s="38"/>
      <c r="G10" s="25"/>
      <c r="H10" s="43"/>
    </row>
    <row r="11" spans="1:8" s="88" customFormat="1" x14ac:dyDescent="0.25">
      <c r="A11" s="24" t="s">
        <v>61</v>
      </c>
      <c r="B11" s="53"/>
      <c r="C11" s="53"/>
      <c r="D11" s="25"/>
      <c r="E11" s="25"/>
      <c r="F11" s="38"/>
      <c r="G11" s="25"/>
      <c r="H11" s="43"/>
    </row>
    <row r="12" spans="1:8" s="88" customFormat="1" x14ac:dyDescent="0.25">
      <c r="A12" s="24" t="s">
        <v>64</v>
      </c>
      <c r="B12" s="53">
        <v>128</v>
      </c>
      <c r="C12" s="53"/>
      <c r="D12" s="25"/>
      <c r="E12" s="25"/>
      <c r="F12" s="38"/>
      <c r="G12" s="25"/>
      <c r="H12" s="43"/>
    </row>
    <row r="13" spans="1:8" s="88" customFormat="1" x14ac:dyDescent="0.25">
      <c r="A13" s="24" t="s">
        <v>62</v>
      </c>
      <c r="B13" s="53">
        <v>25378</v>
      </c>
      <c r="C13" s="53">
        <v>24120</v>
      </c>
      <c r="D13" s="25">
        <f>C13</f>
        <v>24120</v>
      </c>
      <c r="E13" s="25">
        <f>D13</f>
        <v>24120</v>
      </c>
      <c r="F13" s="38">
        <f>E13</f>
        <v>24120</v>
      </c>
      <c r="G13" s="25">
        <f>F13</f>
        <v>24120</v>
      </c>
      <c r="H13" s="43">
        <f>G13</f>
        <v>24120</v>
      </c>
    </row>
    <row r="14" spans="1:8" s="88" customFormat="1" x14ac:dyDescent="0.25">
      <c r="A14" s="24" t="s">
        <v>63</v>
      </c>
      <c r="B14" s="53">
        <v>1497</v>
      </c>
      <c r="C14" s="53"/>
      <c r="D14" s="25"/>
      <c r="E14" s="25"/>
      <c r="F14" s="38"/>
      <c r="G14" s="25"/>
      <c r="H14" s="43"/>
    </row>
    <row r="15" spans="1:8" s="88" customFormat="1" x14ac:dyDescent="0.25">
      <c r="A15" s="24" t="s">
        <v>65</v>
      </c>
      <c r="B15" s="53"/>
      <c r="C15" s="53"/>
      <c r="D15" s="25"/>
      <c r="E15" s="25"/>
      <c r="F15" s="38"/>
      <c r="G15" s="25"/>
      <c r="H15" s="43"/>
    </row>
    <row r="16" spans="1:8" s="88" customFormat="1" x14ac:dyDescent="0.25">
      <c r="A16" s="24" t="s">
        <v>66</v>
      </c>
      <c r="B16" s="103" t="s">
        <v>67</v>
      </c>
      <c r="C16" s="103" t="s">
        <v>67</v>
      </c>
      <c r="D16" s="103" t="s">
        <v>67</v>
      </c>
      <c r="E16" s="103" t="s">
        <v>67</v>
      </c>
      <c r="F16" s="103" t="s">
        <v>67</v>
      </c>
      <c r="G16" s="103" t="s">
        <v>67</v>
      </c>
      <c r="H16" s="104" t="s">
        <v>67</v>
      </c>
    </row>
    <row r="17" spans="1:8" x14ac:dyDescent="0.25">
      <c r="A17" s="82" t="s">
        <v>12</v>
      </c>
      <c r="B17" s="113">
        <f>SUM(B18:B20)</f>
        <v>805259</v>
      </c>
      <c r="C17" s="113">
        <f t="shared" ref="C17" si="4">SUM(C18:C20)</f>
        <v>785666</v>
      </c>
      <c r="D17" s="113">
        <f>D18+D19+D20+D29</f>
        <v>848382</v>
      </c>
      <c r="E17" s="132">
        <f t="shared" ref="E17:H17" si="5">E18+E19+E20+E29</f>
        <v>921374</v>
      </c>
      <c r="F17" s="132">
        <f t="shared" si="5"/>
        <v>868485</v>
      </c>
      <c r="G17" s="132">
        <f t="shared" si="5"/>
        <v>815596</v>
      </c>
      <c r="H17" s="132">
        <f t="shared" si="5"/>
        <v>815596</v>
      </c>
    </row>
    <row r="18" spans="1:8" x14ac:dyDescent="0.25">
      <c r="A18" s="24" t="s">
        <v>13</v>
      </c>
      <c r="B18" s="53">
        <v>174622</v>
      </c>
      <c r="C18" s="53">
        <v>169269</v>
      </c>
      <c r="D18" s="25">
        <v>170000</v>
      </c>
      <c r="E18" s="25">
        <v>170000</v>
      </c>
      <c r="F18" s="38">
        <v>170000</v>
      </c>
      <c r="G18" s="25">
        <v>170000</v>
      </c>
      <c r="H18" s="43">
        <v>170000</v>
      </c>
    </row>
    <row r="19" spans="1:8" x14ac:dyDescent="0.25">
      <c r="A19" s="24" t="s">
        <v>14</v>
      </c>
      <c r="B19" s="53">
        <v>505365</v>
      </c>
      <c r="C19" s="53">
        <v>498495</v>
      </c>
      <c r="D19" s="25">
        <v>500493</v>
      </c>
      <c r="E19" s="25">
        <v>500596</v>
      </c>
      <c r="F19" s="38">
        <v>500596</v>
      </c>
      <c r="G19" s="25">
        <v>500596</v>
      </c>
      <c r="H19" s="43">
        <v>500596</v>
      </c>
    </row>
    <row r="20" spans="1:8" x14ac:dyDescent="0.25">
      <c r="A20" s="24" t="s">
        <v>15</v>
      </c>
      <c r="B20" s="53">
        <v>125272</v>
      </c>
      <c r="C20" s="53">
        <v>117902</v>
      </c>
      <c r="D20" s="25">
        <v>125000</v>
      </c>
      <c r="E20" s="25">
        <v>145000</v>
      </c>
      <c r="F20" s="38">
        <v>145000</v>
      </c>
      <c r="G20" s="25">
        <v>145000</v>
      </c>
      <c r="H20" s="43">
        <v>145000</v>
      </c>
    </row>
    <row r="21" spans="1:8" x14ac:dyDescent="0.25">
      <c r="A21" s="86" t="s">
        <v>58</v>
      </c>
      <c r="B21" s="87">
        <f>SUM(B22:B28)</f>
        <v>2400</v>
      </c>
      <c r="C21" s="87">
        <f t="shared" ref="C21:H21" si="6">SUM(C22:C28)</f>
        <v>2400</v>
      </c>
      <c r="D21" s="87">
        <f t="shared" si="6"/>
        <v>2400</v>
      </c>
      <c r="E21" s="87">
        <f t="shared" si="6"/>
        <v>2400</v>
      </c>
      <c r="F21" s="87">
        <f t="shared" si="6"/>
        <v>2400</v>
      </c>
      <c r="G21" s="87">
        <f t="shared" si="6"/>
        <v>2400</v>
      </c>
      <c r="H21" s="93">
        <f t="shared" si="6"/>
        <v>2400</v>
      </c>
    </row>
    <row r="22" spans="1:8" x14ac:dyDescent="0.25">
      <c r="A22" s="24" t="s">
        <v>60</v>
      </c>
      <c r="B22" s="53"/>
      <c r="C22" s="53"/>
      <c r="D22" s="25"/>
      <c r="E22" s="25"/>
      <c r="F22" s="38"/>
      <c r="G22" s="25"/>
      <c r="H22" s="43"/>
    </row>
    <row r="23" spans="1:8" x14ac:dyDescent="0.25">
      <c r="A23" s="24" t="s">
        <v>61</v>
      </c>
      <c r="B23" s="53"/>
      <c r="C23" s="53"/>
      <c r="D23" s="25"/>
      <c r="E23" s="25"/>
      <c r="F23" s="38"/>
      <c r="G23" s="25"/>
      <c r="H23" s="43"/>
    </row>
    <row r="24" spans="1:8" x14ac:dyDescent="0.25">
      <c r="A24" s="24" t="s">
        <v>64</v>
      </c>
      <c r="B24" s="53"/>
      <c r="C24" s="53"/>
      <c r="D24" s="25"/>
      <c r="E24" s="25"/>
      <c r="F24" s="38"/>
      <c r="G24" s="25"/>
      <c r="H24" s="43"/>
    </row>
    <row r="25" spans="1:8" x14ac:dyDescent="0.25">
      <c r="A25" s="24" t="s">
        <v>62</v>
      </c>
      <c r="B25" s="53">
        <v>2400</v>
      </c>
      <c r="C25" s="53">
        <v>2400</v>
      </c>
      <c r="D25" s="25">
        <f>C25</f>
        <v>2400</v>
      </c>
      <c r="E25" s="25">
        <f>D25</f>
        <v>2400</v>
      </c>
      <c r="F25" s="38">
        <f>E25</f>
        <v>2400</v>
      </c>
      <c r="G25" s="25">
        <f>F25</f>
        <v>2400</v>
      </c>
      <c r="H25" s="43">
        <f>G25</f>
        <v>2400</v>
      </c>
    </row>
    <row r="26" spans="1:8" x14ac:dyDescent="0.25">
      <c r="A26" s="24" t="s">
        <v>63</v>
      </c>
      <c r="B26" s="53"/>
      <c r="C26" s="53"/>
      <c r="D26" s="25"/>
      <c r="E26" s="25"/>
      <c r="F26" s="38"/>
      <c r="G26" s="25"/>
      <c r="H26" s="43"/>
    </row>
    <row r="27" spans="1:8" x14ac:dyDescent="0.25">
      <c r="A27" s="24" t="s">
        <v>65</v>
      </c>
      <c r="B27" s="53"/>
      <c r="C27" s="53"/>
      <c r="D27" s="25"/>
      <c r="E27" s="25"/>
      <c r="F27" s="38"/>
      <c r="G27" s="25"/>
      <c r="H27" s="43"/>
    </row>
    <row r="28" spans="1:8" x14ac:dyDescent="0.25">
      <c r="A28" s="24" t="s">
        <v>66</v>
      </c>
      <c r="B28" s="103" t="s">
        <v>67</v>
      </c>
      <c r="C28" s="103" t="s">
        <v>67</v>
      </c>
      <c r="D28" s="103" t="s">
        <v>67</v>
      </c>
      <c r="E28" s="103" t="s">
        <v>67</v>
      </c>
      <c r="F28" s="103" t="s">
        <v>67</v>
      </c>
      <c r="G28" s="103" t="s">
        <v>67</v>
      </c>
      <c r="H28" s="104" t="s">
        <v>67</v>
      </c>
    </row>
    <row r="29" spans="1:8" s="121" customFormat="1" x14ac:dyDescent="0.25">
      <c r="A29" s="239" t="s">
        <v>91</v>
      </c>
      <c r="B29" s="256"/>
      <c r="C29" s="256"/>
      <c r="D29" s="256">
        <v>52889</v>
      </c>
      <c r="E29" s="256">
        <v>105778</v>
      </c>
      <c r="F29" s="256">
        <v>52889</v>
      </c>
      <c r="G29" s="258"/>
      <c r="H29" s="257"/>
    </row>
    <row r="30" spans="1:8" x14ac:dyDescent="0.25">
      <c r="A30" s="82" t="s">
        <v>16</v>
      </c>
      <c r="B30" s="36">
        <v>2600</v>
      </c>
      <c r="C30" s="36">
        <v>2100</v>
      </c>
      <c r="D30" s="83">
        <v>2400</v>
      </c>
      <c r="E30" s="83">
        <v>2400</v>
      </c>
      <c r="F30" s="83">
        <v>2400</v>
      </c>
      <c r="G30" s="83">
        <v>2400</v>
      </c>
      <c r="H30" s="85">
        <v>2400</v>
      </c>
    </row>
    <row r="31" spans="1:8" x14ac:dyDescent="0.25">
      <c r="A31" s="86" t="s">
        <v>58</v>
      </c>
      <c r="B31" s="87">
        <f>SUM(B32:B38)</f>
        <v>0</v>
      </c>
      <c r="C31" s="87">
        <f t="shared" ref="C31:H31" si="7">SUM(C32:C38)</f>
        <v>0</v>
      </c>
      <c r="D31" s="87">
        <f t="shared" si="7"/>
        <v>0</v>
      </c>
      <c r="E31" s="87">
        <f t="shared" si="7"/>
        <v>0</v>
      </c>
      <c r="F31" s="87">
        <f t="shared" si="7"/>
        <v>0</v>
      </c>
      <c r="G31" s="87">
        <f t="shared" si="7"/>
        <v>0</v>
      </c>
      <c r="H31" s="93">
        <f t="shared" si="7"/>
        <v>0</v>
      </c>
    </row>
    <row r="32" spans="1:8" x14ac:dyDescent="0.25">
      <c r="A32" s="24" t="s">
        <v>60</v>
      </c>
      <c r="B32" s="53"/>
      <c r="C32" s="53"/>
      <c r="D32" s="25"/>
      <c r="E32" s="25"/>
      <c r="F32" s="38"/>
      <c r="G32" s="25"/>
      <c r="H32" s="43"/>
    </row>
    <row r="33" spans="1:8" x14ac:dyDescent="0.25">
      <c r="A33" s="24" t="s">
        <v>61</v>
      </c>
      <c r="B33" s="53"/>
      <c r="C33" s="53"/>
      <c r="D33" s="25"/>
      <c r="E33" s="25"/>
      <c r="F33" s="38"/>
      <c r="G33" s="25"/>
      <c r="H33" s="43"/>
    </row>
    <row r="34" spans="1:8" x14ac:dyDescent="0.25">
      <c r="A34" s="24" t="s">
        <v>64</v>
      </c>
      <c r="B34" s="53"/>
      <c r="C34" s="53"/>
      <c r="D34" s="25"/>
      <c r="E34" s="25"/>
      <c r="F34" s="38"/>
      <c r="G34" s="25"/>
      <c r="H34" s="43"/>
    </row>
    <row r="35" spans="1:8" x14ac:dyDescent="0.25">
      <c r="A35" s="24" t="s">
        <v>62</v>
      </c>
      <c r="B35" s="53"/>
      <c r="C35" s="53"/>
      <c r="D35" s="25"/>
      <c r="E35" s="25"/>
      <c r="F35" s="38"/>
      <c r="G35" s="25"/>
      <c r="H35" s="43"/>
    </row>
    <row r="36" spans="1:8" x14ac:dyDescent="0.25">
      <c r="A36" s="24" t="s">
        <v>63</v>
      </c>
      <c r="B36" s="53"/>
      <c r="C36" s="53"/>
      <c r="D36" s="25"/>
      <c r="E36" s="25"/>
      <c r="F36" s="38"/>
      <c r="G36" s="25"/>
      <c r="H36" s="43"/>
    </row>
    <row r="37" spans="1:8" x14ac:dyDescent="0.25">
      <c r="A37" s="24" t="s">
        <v>65</v>
      </c>
      <c r="B37" s="53"/>
      <c r="C37" s="53"/>
      <c r="D37" s="25"/>
      <c r="E37" s="25"/>
      <c r="F37" s="38"/>
      <c r="G37" s="25"/>
      <c r="H37" s="43"/>
    </row>
    <row r="38" spans="1:8" x14ac:dyDescent="0.25">
      <c r="A38" s="24" t="s">
        <v>66</v>
      </c>
      <c r="B38" s="103" t="s">
        <v>67</v>
      </c>
      <c r="C38" s="103" t="s">
        <v>67</v>
      </c>
      <c r="D38" s="103" t="s">
        <v>67</v>
      </c>
      <c r="E38" s="103" t="s">
        <v>67</v>
      </c>
      <c r="F38" s="103" t="s">
        <v>67</v>
      </c>
      <c r="G38" s="103" t="s">
        <v>67</v>
      </c>
      <c r="H38" s="104" t="s">
        <v>67</v>
      </c>
    </row>
    <row r="39" spans="1:8" x14ac:dyDescent="0.25">
      <c r="A39" s="60" t="s">
        <v>17</v>
      </c>
      <c r="B39" s="61">
        <f>B40+B49</f>
        <v>1721285</v>
      </c>
      <c r="C39" s="61">
        <f t="shared" ref="C39:H39" si="8">C40+C49</f>
        <v>1611606</v>
      </c>
      <c r="D39" s="61">
        <f t="shared" si="8"/>
        <v>1691741</v>
      </c>
      <c r="E39" s="61">
        <f t="shared" si="8"/>
        <v>1699158</v>
      </c>
      <c r="F39" s="61">
        <f t="shared" si="8"/>
        <v>1702296</v>
      </c>
      <c r="G39" s="61">
        <f t="shared" si="8"/>
        <v>1725496</v>
      </c>
      <c r="H39" s="61">
        <f t="shared" si="8"/>
        <v>1745696</v>
      </c>
    </row>
    <row r="40" spans="1:8" x14ac:dyDescent="0.25">
      <c r="A40" s="24" t="s">
        <v>18</v>
      </c>
      <c r="B40" s="53">
        <v>191065</v>
      </c>
      <c r="C40" s="53">
        <v>159147</v>
      </c>
      <c r="D40" s="25">
        <v>145799</v>
      </c>
      <c r="E40" s="25">
        <v>150173</v>
      </c>
      <c r="F40" s="38">
        <v>154679</v>
      </c>
      <c r="G40" s="25">
        <v>154173</v>
      </c>
      <c r="H40" s="43">
        <v>158760</v>
      </c>
    </row>
    <row r="41" spans="1:8" x14ac:dyDescent="0.25">
      <c r="A41" s="86" t="s">
        <v>59</v>
      </c>
      <c r="B41" s="87">
        <f>SUM(B42:B48)</f>
        <v>80</v>
      </c>
      <c r="C41" s="87">
        <f t="shared" ref="C41:H41" si="9">SUM(C42:C48)</f>
        <v>75</v>
      </c>
      <c r="D41" s="87">
        <f t="shared" si="9"/>
        <v>75</v>
      </c>
      <c r="E41" s="87">
        <f t="shared" si="9"/>
        <v>75</v>
      </c>
      <c r="F41" s="87">
        <f t="shared" si="9"/>
        <v>75</v>
      </c>
      <c r="G41" s="87">
        <f t="shared" si="9"/>
        <v>75</v>
      </c>
      <c r="H41" s="93">
        <f t="shared" si="9"/>
        <v>75</v>
      </c>
    </row>
    <row r="42" spans="1:8" x14ac:dyDescent="0.25">
      <c r="A42" s="24" t="s">
        <v>60</v>
      </c>
      <c r="B42" s="53"/>
      <c r="C42" s="53"/>
      <c r="D42" s="25"/>
      <c r="E42" s="25"/>
      <c r="F42" s="38"/>
      <c r="G42" s="25"/>
      <c r="H42" s="43"/>
    </row>
    <row r="43" spans="1:8" x14ac:dyDescent="0.25">
      <c r="A43" s="24" t="s">
        <v>61</v>
      </c>
      <c r="B43" s="53"/>
      <c r="C43" s="53"/>
      <c r="D43" s="25"/>
      <c r="E43" s="25"/>
      <c r="F43" s="38"/>
      <c r="G43" s="25"/>
      <c r="H43" s="43"/>
    </row>
    <row r="44" spans="1:8" x14ac:dyDescent="0.25">
      <c r="A44" s="24" t="s">
        <v>64</v>
      </c>
      <c r="B44" s="53"/>
      <c r="C44" s="53"/>
      <c r="D44" s="25"/>
      <c r="E44" s="25"/>
      <c r="F44" s="38"/>
      <c r="G44" s="25"/>
      <c r="H44" s="43"/>
    </row>
    <row r="45" spans="1:8" x14ac:dyDescent="0.25">
      <c r="A45" s="24" t="s">
        <v>62</v>
      </c>
      <c r="B45" s="53">
        <v>80</v>
      </c>
      <c r="C45" s="53">
        <v>75</v>
      </c>
      <c r="D45" s="25">
        <f>C45</f>
        <v>75</v>
      </c>
      <c r="E45" s="25">
        <f>D45</f>
        <v>75</v>
      </c>
      <c r="F45" s="38">
        <f>E45</f>
        <v>75</v>
      </c>
      <c r="G45" s="25">
        <f>F45</f>
        <v>75</v>
      </c>
      <c r="H45" s="43">
        <f>G45</f>
        <v>75</v>
      </c>
    </row>
    <row r="46" spans="1:8" x14ac:dyDescent="0.25">
      <c r="A46" s="24" t="s">
        <v>63</v>
      </c>
      <c r="B46" s="53"/>
      <c r="C46" s="53"/>
      <c r="D46" s="25"/>
      <c r="E46" s="25"/>
      <c r="F46" s="38"/>
      <c r="G46" s="25"/>
      <c r="H46" s="43"/>
    </row>
    <row r="47" spans="1:8" x14ac:dyDescent="0.25">
      <c r="A47" s="24" t="s">
        <v>65</v>
      </c>
      <c r="B47" s="53"/>
      <c r="C47" s="53"/>
      <c r="D47" s="25"/>
      <c r="E47" s="25"/>
      <c r="F47" s="38"/>
      <c r="G47" s="25"/>
      <c r="H47" s="43"/>
    </row>
    <row r="48" spans="1:8" x14ac:dyDescent="0.25">
      <c r="A48" s="24" t="s">
        <v>66</v>
      </c>
      <c r="B48" s="103" t="s">
        <v>67</v>
      </c>
      <c r="C48" s="103" t="s">
        <v>67</v>
      </c>
      <c r="D48" s="103" t="s">
        <v>67</v>
      </c>
      <c r="E48" s="103" t="s">
        <v>67</v>
      </c>
      <c r="F48" s="103" t="s">
        <v>67</v>
      </c>
      <c r="G48" s="103" t="s">
        <v>67</v>
      </c>
      <c r="H48" s="104" t="s">
        <v>67</v>
      </c>
    </row>
    <row r="49" spans="1:8" x14ac:dyDescent="0.25">
      <c r="A49" s="82" t="s">
        <v>19</v>
      </c>
      <c r="B49" s="113">
        <f>B50+B53+B65</f>
        <v>1530220</v>
      </c>
      <c r="C49" s="113">
        <f t="shared" ref="C49" si="10">C50+C53+C65</f>
        <v>1452459</v>
      </c>
      <c r="D49" s="113">
        <f>D50+D52+D53+D55+D65</f>
        <v>1545942</v>
      </c>
      <c r="E49" s="132">
        <f t="shared" ref="E49:H49" si="11">E50+E52+E53+E55+E65</f>
        <v>1548985</v>
      </c>
      <c r="F49" s="132">
        <f t="shared" si="11"/>
        <v>1547617</v>
      </c>
      <c r="G49" s="132">
        <f t="shared" si="11"/>
        <v>1571323</v>
      </c>
      <c r="H49" s="132">
        <f t="shared" si="11"/>
        <v>1586936</v>
      </c>
    </row>
    <row r="50" spans="1:8" x14ac:dyDescent="0.25">
      <c r="A50" s="24" t="s">
        <v>20</v>
      </c>
      <c r="B50" s="53">
        <v>815780</v>
      </c>
      <c r="C50" s="53">
        <v>850849</v>
      </c>
      <c r="D50" s="25">
        <v>893391</v>
      </c>
      <c r="E50" s="25">
        <v>911258</v>
      </c>
      <c r="F50" s="38">
        <v>929483</v>
      </c>
      <c r="G50" s="25">
        <v>948073</v>
      </c>
      <c r="H50" s="43">
        <v>957554</v>
      </c>
    </row>
    <row r="51" spans="1:8" s="121" customFormat="1" x14ac:dyDescent="0.25">
      <c r="A51" s="145"/>
      <c r="B51" s="172"/>
      <c r="C51" s="236">
        <f>C50/B50-1</f>
        <v>4.2988305670646598E-2</v>
      </c>
      <c r="D51" s="236">
        <f t="shared" ref="D51:H51" si="12">D50/C50-1</f>
        <v>4.9999471116496608E-2</v>
      </c>
      <c r="E51" s="236">
        <f t="shared" si="12"/>
        <v>1.9999082148801639E-2</v>
      </c>
      <c r="F51" s="236">
        <f t="shared" si="12"/>
        <v>1.9999824418551082E-2</v>
      </c>
      <c r="G51" s="236">
        <f t="shared" si="12"/>
        <v>2.0000365794748287E-2</v>
      </c>
      <c r="H51" s="236">
        <f t="shared" si="12"/>
        <v>1.000028478819659E-2</v>
      </c>
    </row>
    <row r="52" spans="1:8" s="121" customFormat="1" x14ac:dyDescent="0.25">
      <c r="A52" s="239" t="s">
        <v>92</v>
      </c>
      <c r="B52" s="240"/>
      <c r="C52" s="246"/>
      <c r="D52" s="246">
        <v>40000</v>
      </c>
      <c r="E52" s="246">
        <v>20186</v>
      </c>
      <c r="F52" s="246"/>
      <c r="G52" s="246"/>
      <c r="H52" s="247"/>
    </row>
    <row r="53" spans="1:8" x14ac:dyDescent="0.25">
      <c r="A53" s="24" t="s">
        <v>21</v>
      </c>
      <c r="B53" s="53">
        <v>630830</v>
      </c>
      <c r="C53" s="53">
        <v>594598</v>
      </c>
      <c r="D53" s="25">
        <v>600543</v>
      </c>
      <c r="E53" s="25">
        <v>605565</v>
      </c>
      <c r="F53" s="38">
        <v>608134</v>
      </c>
      <c r="G53" s="25">
        <v>613250</v>
      </c>
      <c r="H53" s="43">
        <v>619382</v>
      </c>
    </row>
    <row r="54" spans="1:8" s="121" customFormat="1" x14ac:dyDescent="0.25">
      <c r="A54" s="145"/>
      <c r="B54" s="172"/>
      <c r="C54" s="236">
        <f>C53/B53-1</f>
        <v>-5.7435442195203135E-2</v>
      </c>
      <c r="D54" s="236">
        <f t="shared" ref="D54:H54" si="13">D53/C53-1</f>
        <v>9.9983518276214323E-3</v>
      </c>
      <c r="E54" s="236">
        <f t="shared" si="13"/>
        <v>8.3624319990409646E-3</v>
      </c>
      <c r="F54" s="236">
        <f t="shared" si="13"/>
        <v>4.2423191564902041E-3</v>
      </c>
      <c r="G54" s="236">
        <f t="shared" si="13"/>
        <v>8.4126195871305764E-3</v>
      </c>
      <c r="H54" s="236">
        <f t="shared" si="13"/>
        <v>9.9991846718303634E-3</v>
      </c>
    </row>
    <row r="55" spans="1:8" s="121" customFormat="1" x14ac:dyDescent="0.25">
      <c r="A55" s="239" t="s">
        <v>93</v>
      </c>
      <c r="B55" s="240"/>
      <c r="C55" s="246"/>
      <c r="D55" s="246">
        <v>2008</v>
      </c>
      <c r="E55" s="246">
        <v>1976</v>
      </c>
      <c r="F55" s="246"/>
      <c r="G55" s="246"/>
      <c r="H55" s="246"/>
    </row>
    <row r="56" spans="1:8" x14ac:dyDescent="0.25">
      <c r="A56" s="86" t="s">
        <v>59</v>
      </c>
      <c r="B56" s="87">
        <f>SUM(B57:B63)</f>
        <v>12964</v>
      </c>
      <c r="C56" s="87">
        <f t="shared" ref="C56:H56" si="14">SUM(C57:C63)</f>
        <v>11860</v>
      </c>
      <c r="D56" s="87">
        <f t="shared" si="14"/>
        <v>11860</v>
      </c>
      <c r="E56" s="87">
        <f t="shared" si="14"/>
        <v>11860</v>
      </c>
      <c r="F56" s="87">
        <f t="shared" si="14"/>
        <v>11860</v>
      </c>
      <c r="G56" s="87">
        <f t="shared" si="14"/>
        <v>11860</v>
      </c>
      <c r="H56" s="93">
        <f t="shared" si="14"/>
        <v>11860</v>
      </c>
    </row>
    <row r="57" spans="1:8" x14ac:dyDescent="0.25">
      <c r="A57" s="24" t="s">
        <v>60</v>
      </c>
      <c r="B57" s="53"/>
      <c r="C57" s="53"/>
      <c r="D57" s="25"/>
      <c r="E57" s="25"/>
      <c r="F57" s="38"/>
      <c r="G57" s="25"/>
      <c r="H57" s="43"/>
    </row>
    <row r="58" spans="1:8" x14ac:dyDescent="0.25">
      <c r="A58" s="24" t="s">
        <v>61</v>
      </c>
      <c r="B58" s="53"/>
      <c r="C58" s="53"/>
      <c r="D58" s="25"/>
      <c r="E58" s="25"/>
      <c r="F58" s="38"/>
      <c r="G58" s="25"/>
      <c r="H58" s="43"/>
    </row>
    <row r="59" spans="1:8" x14ac:dyDescent="0.25">
      <c r="A59" s="24" t="s">
        <v>64</v>
      </c>
      <c r="B59" s="53">
        <v>1202</v>
      </c>
      <c r="C59" s="53"/>
      <c r="D59" s="25"/>
      <c r="E59" s="25"/>
      <c r="F59" s="38"/>
      <c r="G59" s="25"/>
      <c r="H59" s="43"/>
    </row>
    <row r="60" spans="1:8" x14ac:dyDescent="0.25">
      <c r="A60" s="24" t="s">
        <v>62</v>
      </c>
      <c r="B60" s="53">
        <v>11762</v>
      </c>
      <c r="C60" s="53">
        <v>11860</v>
      </c>
      <c r="D60" s="25">
        <f>C60</f>
        <v>11860</v>
      </c>
      <c r="E60" s="25">
        <f>D60</f>
        <v>11860</v>
      </c>
      <c r="F60" s="38">
        <f>E60</f>
        <v>11860</v>
      </c>
      <c r="G60" s="25">
        <f>F60</f>
        <v>11860</v>
      </c>
      <c r="H60" s="43">
        <f>G60</f>
        <v>11860</v>
      </c>
    </row>
    <row r="61" spans="1:8" x14ac:dyDescent="0.25">
      <c r="A61" s="24" t="s">
        <v>63</v>
      </c>
      <c r="B61" s="53"/>
      <c r="C61" s="53"/>
      <c r="D61" s="25"/>
      <c r="E61" s="25"/>
      <c r="F61" s="38"/>
      <c r="G61" s="25"/>
      <c r="H61" s="43"/>
    </row>
    <row r="62" spans="1:8" x14ac:dyDescent="0.25">
      <c r="A62" s="24" t="s">
        <v>65</v>
      </c>
      <c r="B62" s="53"/>
      <c r="C62" s="53"/>
      <c r="D62" s="25"/>
      <c r="E62" s="25"/>
      <c r="F62" s="38"/>
      <c r="G62" s="25"/>
      <c r="H62" s="43"/>
    </row>
    <row r="63" spans="1:8" x14ac:dyDescent="0.25">
      <c r="A63" s="24" t="s">
        <v>66</v>
      </c>
      <c r="B63" s="103" t="s">
        <v>67</v>
      </c>
      <c r="C63" s="103" t="s">
        <v>67</v>
      </c>
      <c r="D63" s="103" t="s">
        <v>67</v>
      </c>
      <c r="E63" s="103" t="s">
        <v>67</v>
      </c>
      <c r="F63" s="103" t="s">
        <v>67</v>
      </c>
      <c r="G63" s="103" t="s">
        <v>67</v>
      </c>
      <c r="H63" s="104" t="s">
        <v>67</v>
      </c>
    </row>
    <row r="64" spans="1:8" x14ac:dyDescent="0.25">
      <c r="A64" s="26" t="s">
        <v>22</v>
      </c>
      <c r="B64" s="22"/>
      <c r="C64" s="22"/>
      <c r="D64" s="27"/>
      <c r="E64" s="27"/>
      <c r="F64" s="39"/>
      <c r="G64" s="27"/>
      <c r="H64" s="44"/>
    </row>
    <row r="65" spans="1:8" x14ac:dyDescent="0.25">
      <c r="A65" s="24" t="s">
        <v>23</v>
      </c>
      <c r="B65" s="53">
        <v>83610</v>
      </c>
      <c r="C65" s="53">
        <v>7012</v>
      </c>
      <c r="D65" s="25">
        <v>10000</v>
      </c>
      <c r="E65" s="25">
        <v>10000</v>
      </c>
      <c r="F65" s="25">
        <v>10000</v>
      </c>
      <c r="G65" s="25">
        <v>10000</v>
      </c>
      <c r="H65" s="43">
        <v>10000</v>
      </c>
    </row>
    <row r="66" spans="1:8" x14ac:dyDescent="0.25">
      <c r="A66" s="86" t="s">
        <v>59</v>
      </c>
      <c r="B66" s="87">
        <f>SUM(B67:B73)</f>
        <v>0</v>
      </c>
      <c r="C66" s="87">
        <f t="shared" ref="C66:H66" si="15">SUM(C67:C73)</f>
        <v>0</v>
      </c>
      <c r="D66" s="87">
        <f t="shared" si="15"/>
        <v>0</v>
      </c>
      <c r="E66" s="87">
        <f t="shared" si="15"/>
        <v>0</v>
      </c>
      <c r="F66" s="87">
        <f t="shared" si="15"/>
        <v>0</v>
      </c>
      <c r="G66" s="87">
        <f t="shared" si="15"/>
        <v>0</v>
      </c>
      <c r="H66" s="93">
        <f t="shared" si="15"/>
        <v>0</v>
      </c>
    </row>
    <row r="67" spans="1:8" x14ac:dyDescent="0.25">
      <c r="A67" s="24" t="s">
        <v>60</v>
      </c>
      <c r="B67" s="53"/>
      <c r="C67" s="53"/>
      <c r="D67" s="25"/>
      <c r="E67" s="25"/>
      <c r="F67" s="38"/>
      <c r="G67" s="25"/>
      <c r="H67" s="43"/>
    </row>
    <row r="68" spans="1:8" x14ac:dyDescent="0.25">
      <c r="A68" s="24" t="s">
        <v>61</v>
      </c>
      <c r="B68" s="53"/>
      <c r="C68" s="53"/>
      <c r="D68" s="25"/>
      <c r="E68" s="25"/>
      <c r="F68" s="38"/>
      <c r="G68" s="25"/>
      <c r="H68" s="43"/>
    </row>
    <row r="69" spans="1:8" x14ac:dyDescent="0.25">
      <c r="A69" s="24" t="s">
        <v>64</v>
      </c>
      <c r="B69" s="53"/>
      <c r="C69" s="53"/>
      <c r="D69" s="25"/>
      <c r="E69" s="25"/>
      <c r="F69" s="38"/>
      <c r="G69" s="25"/>
      <c r="H69" s="43"/>
    </row>
    <row r="70" spans="1:8" x14ac:dyDescent="0.25">
      <c r="A70" s="24" t="s">
        <v>62</v>
      </c>
      <c r="B70" s="53"/>
      <c r="C70" s="53"/>
      <c r="D70" s="25"/>
      <c r="E70" s="25"/>
      <c r="F70" s="38"/>
      <c r="G70" s="25"/>
      <c r="H70" s="43"/>
    </row>
    <row r="71" spans="1:8" x14ac:dyDescent="0.25">
      <c r="A71" s="24" t="s">
        <v>63</v>
      </c>
      <c r="B71" s="53"/>
      <c r="C71" s="53"/>
      <c r="D71" s="25"/>
      <c r="E71" s="25"/>
      <c r="F71" s="38"/>
      <c r="G71" s="25"/>
      <c r="H71" s="43"/>
    </row>
    <row r="72" spans="1:8" x14ac:dyDescent="0.25">
      <c r="A72" s="24" t="s">
        <v>65</v>
      </c>
      <c r="B72" s="53"/>
      <c r="C72" s="53"/>
      <c r="D72" s="25"/>
      <c r="E72" s="25"/>
      <c r="F72" s="38"/>
      <c r="G72" s="25"/>
      <c r="H72" s="43"/>
    </row>
    <row r="73" spans="1:8" x14ac:dyDescent="0.25">
      <c r="A73" s="24" t="s">
        <v>66</v>
      </c>
      <c r="B73" s="103" t="s">
        <v>67</v>
      </c>
      <c r="C73" s="103" t="s">
        <v>67</v>
      </c>
      <c r="D73" s="103" t="s">
        <v>67</v>
      </c>
      <c r="E73" s="103" t="s">
        <v>67</v>
      </c>
      <c r="F73" s="103" t="s">
        <v>67</v>
      </c>
      <c r="G73" s="103" t="s">
        <v>67</v>
      </c>
      <c r="H73" s="104" t="s">
        <v>67</v>
      </c>
    </row>
    <row r="74" spans="1:8" x14ac:dyDescent="0.25">
      <c r="A74" s="57" t="s">
        <v>24</v>
      </c>
      <c r="B74" s="56">
        <f>B2-B39</f>
        <v>49572</v>
      </c>
      <c r="C74" s="56">
        <f t="shared" ref="C74:H74" si="16">C2-C39</f>
        <v>2044.0449273320846</v>
      </c>
      <c r="D74" s="56">
        <f t="shared" si="16"/>
        <v>49041.086956521729</v>
      </c>
      <c r="E74" s="56">
        <f t="shared" si="16"/>
        <v>154616.05333333323</v>
      </c>
      <c r="F74" s="56">
        <f t="shared" si="16"/>
        <v>133589.04430379742</v>
      </c>
      <c r="G74" s="56">
        <f t="shared" si="16"/>
        <v>87500.036363636376</v>
      </c>
      <c r="H74" s="96">
        <f t="shared" si="16"/>
        <v>82800.01812865492</v>
      </c>
    </row>
    <row r="75" spans="1:8" ht="26.25" x14ac:dyDescent="0.25">
      <c r="A75" s="62" t="s">
        <v>25</v>
      </c>
      <c r="B75" s="63">
        <f t="shared" ref="B75:H75" si="17">SUM(B76:B86)</f>
        <v>-49008</v>
      </c>
      <c r="C75" s="63">
        <f t="shared" si="17"/>
        <v>-9102</v>
      </c>
      <c r="D75" s="63">
        <f t="shared" si="17"/>
        <v>-396336</v>
      </c>
      <c r="E75" s="63">
        <f t="shared" si="17"/>
        <v>-184866</v>
      </c>
      <c r="F75" s="63">
        <f t="shared" si="17"/>
        <v>-127589</v>
      </c>
      <c r="G75" s="63">
        <f t="shared" si="17"/>
        <v>-82500</v>
      </c>
      <c r="H75" s="97">
        <f t="shared" si="17"/>
        <v>-77800</v>
      </c>
    </row>
    <row r="76" spans="1:8" x14ac:dyDescent="0.25">
      <c r="A76" s="1" t="s">
        <v>26</v>
      </c>
      <c r="B76" s="53">
        <v>2300</v>
      </c>
      <c r="C76" s="53">
        <v>20000</v>
      </c>
      <c r="D76" s="25">
        <v>15000</v>
      </c>
      <c r="E76" s="25">
        <v>6000</v>
      </c>
      <c r="F76" s="38">
        <v>5000</v>
      </c>
      <c r="G76" s="25">
        <v>6000</v>
      </c>
      <c r="H76" s="43">
        <v>5000</v>
      </c>
    </row>
    <row r="77" spans="1:8" x14ac:dyDescent="0.25">
      <c r="A77" s="1" t="s">
        <v>27</v>
      </c>
      <c r="B77" s="53">
        <f>-7175-63546</f>
        <v>-70721</v>
      </c>
      <c r="C77" s="53">
        <v>-110000</v>
      </c>
      <c r="D77" s="25">
        <v>-396439</v>
      </c>
      <c r="E77" s="25">
        <v>-100250</v>
      </c>
      <c r="F77" s="38">
        <v>-73000</v>
      </c>
      <c r="G77" s="25">
        <v>-82000</v>
      </c>
      <c r="H77" s="43">
        <v>-77000</v>
      </c>
    </row>
    <row r="78" spans="1:8" s="121" customFormat="1" x14ac:dyDescent="0.25">
      <c r="A78" s="245" t="s">
        <v>94</v>
      </c>
      <c r="B78" s="240"/>
      <c r="C78" s="240"/>
      <c r="D78" s="241">
        <v>-10881</v>
      </c>
      <c r="E78" s="241">
        <v>-83616</v>
      </c>
      <c r="F78" s="242">
        <v>-52889</v>
      </c>
      <c r="G78" s="241"/>
      <c r="H78" s="243"/>
    </row>
    <row r="79" spans="1:8" ht="23.25" x14ac:dyDescent="0.25">
      <c r="A79" s="2" t="s">
        <v>28</v>
      </c>
      <c r="B79" s="53">
        <v>30242</v>
      </c>
      <c r="C79" s="25">
        <v>88198</v>
      </c>
      <c r="D79" s="25"/>
      <c r="E79" s="25"/>
      <c r="F79" s="38"/>
      <c r="G79" s="25"/>
      <c r="H79" s="43"/>
    </row>
    <row r="80" spans="1:8" ht="23.25" x14ac:dyDescent="0.25">
      <c r="A80" s="1" t="s">
        <v>29</v>
      </c>
      <c r="B80" s="53">
        <v>-4000</v>
      </c>
      <c r="C80" s="53"/>
      <c r="D80" s="25"/>
      <c r="E80" s="25"/>
      <c r="F80" s="38"/>
      <c r="G80" s="25"/>
      <c r="H80" s="43"/>
    </row>
    <row r="81" spans="1:8" x14ac:dyDescent="0.25">
      <c r="A81" s="4" t="s">
        <v>30</v>
      </c>
      <c r="B81" s="53"/>
      <c r="C81" s="53"/>
      <c r="D81" s="25"/>
      <c r="E81" s="25"/>
      <c r="F81" s="38"/>
      <c r="G81" s="25"/>
      <c r="H81" s="43"/>
    </row>
    <row r="82" spans="1:8" x14ac:dyDescent="0.25">
      <c r="A82" s="4" t="s">
        <v>31</v>
      </c>
      <c r="B82" s="53"/>
      <c r="C82" s="53"/>
      <c r="D82" s="25"/>
      <c r="E82" s="25"/>
      <c r="F82" s="38"/>
      <c r="G82" s="25"/>
      <c r="H82" s="43"/>
    </row>
    <row r="83" spans="1:8" x14ac:dyDescent="0.25">
      <c r="A83" s="3" t="s">
        <v>32</v>
      </c>
      <c r="B83" s="54"/>
      <c r="C83" s="54"/>
      <c r="D83" s="25"/>
      <c r="E83" s="25"/>
      <c r="F83" s="38"/>
      <c r="G83" s="25"/>
      <c r="H83" s="43"/>
    </row>
    <row r="84" spans="1:8" x14ac:dyDescent="0.25">
      <c r="A84" s="4" t="s">
        <v>33</v>
      </c>
      <c r="B84" s="53"/>
      <c r="C84" s="53"/>
      <c r="D84" s="28"/>
      <c r="E84" s="25"/>
      <c r="F84" s="38"/>
      <c r="G84" s="25"/>
      <c r="H84" s="43"/>
    </row>
    <row r="85" spans="1:8" x14ac:dyDescent="0.25">
      <c r="A85" s="13" t="s">
        <v>34</v>
      </c>
      <c r="B85" s="55">
        <v>2</v>
      </c>
      <c r="C85" s="55"/>
      <c r="D85" s="25"/>
      <c r="E85" s="25"/>
      <c r="F85" s="38"/>
      <c r="G85" s="25"/>
      <c r="H85" s="43"/>
    </row>
    <row r="86" spans="1:8" x14ac:dyDescent="0.25">
      <c r="A86" s="13" t="s">
        <v>35</v>
      </c>
      <c r="B86" s="53">
        <v>-6831</v>
      </c>
      <c r="C86" s="53">
        <v>-7300</v>
      </c>
      <c r="D86" s="25">
        <v>-4016</v>
      </c>
      <c r="E86" s="25">
        <v>-7000</v>
      </c>
      <c r="F86" s="38">
        <v>-6700</v>
      </c>
      <c r="G86" s="25">
        <v>-6500</v>
      </c>
      <c r="H86" s="43">
        <v>-5800</v>
      </c>
    </row>
    <row r="87" spans="1:8" x14ac:dyDescent="0.25">
      <c r="A87" s="65" t="s">
        <v>36</v>
      </c>
      <c r="B87" s="56">
        <f t="shared" ref="B87:H87" si="18">B74+B75</f>
        <v>564</v>
      </c>
      <c r="C87" s="56">
        <f t="shared" si="18"/>
        <v>-7057.9550726679154</v>
      </c>
      <c r="D87" s="56">
        <f t="shared" si="18"/>
        <v>-347294.91304347827</v>
      </c>
      <c r="E87" s="56">
        <f t="shared" si="18"/>
        <v>-30249.946666666772</v>
      </c>
      <c r="F87" s="56">
        <f t="shared" si="18"/>
        <v>6000.0443037974183</v>
      </c>
      <c r="G87" s="56">
        <f t="shared" si="18"/>
        <v>5000.0363636363763</v>
      </c>
      <c r="H87" s="96">
        <f t="shared" si="18"/>
        <v>5000.0181286549196</v>
      </c>
    </row>
    <row r="88" spans="1:8" x14ac:dyDescent="0.25">
      <c r="A88" s="64" t="s">
        <v>37</v>
      </c>
      <c r="B88" s="63">
        <f>SUM(B89:B90)</f>
        <v>-16359</v>
      </c>
      <c r="C88" s="63">
        <f t="shared" ref="C88:H88" si="19">SUM(C89:C90)</f>
        <v>-640</v>
      </c>
      <c r="D88" s="63">
        <f t="shared" si="19"/>
        <v>347295</v>
      </c>
      <c r="E88" s="63">
        <f t="shared" si="19"/>
        <v>30250</v>
      </c>
      <c r="F88" s="63">
        <f t="shared" si="19"/>
        <v>-6000</v>
      </c>
      <c r="G88" s="63">
        <f t="shared" si="19"/>
        <v>-5000</v>
      </c>
      <c r="H88" s="97">
        <f t="shared" si="19"/>
        <v>-5000</v>
      </c>
    </row>
    <row r="89" spans="1:8" x14ac:dyDescent="0.25">
      <c r="A89" s="29" t="s">
        <v>38</v>
      </c>
      <c r="B89" s="53">
        <v>60000</v>
      </c>
      <c r="C89" s="53">
        <v>85000</v>
      </c>
      <c r="D89" s="25">
        <v>634258</v>
      </c>
      <c r="E89" s="25">
        <v>116250</v>
      </c>
      <c r="F89" s="38">
        <v>73000</v>
      </c>
      <c r="G89" s="25">
        <v>67000</v>
      </c>
      <c r="H89" s="43">
        <v>65000</v>
      </c>
    </row>
    <row r="90" spans="1:8" x14ac:dyDescent="0.25">
      <c r="A90" s="29" t="s">
        <v>39</v>
      </c>
      <c r="B90" s="53">
        <v>-76359</v>
      </c>
      <c r="C90" s="53">
        <v>-85640</v>
      </c>
      <c r="D90" s="25">
        <v>-286963</v>
      </c>
      <c r="E90" s="25">
        <v>-86000</v>
      </c>
      <c r="F90" s="38">
        <v>-79000</v>
      </c>
      <c r="G90" s="25">
        <v>-72000</v>
      </c>
      <c r="H90" s="43">
        <v>-70000</v>
      </c>
    </row>
    <row r="91" spans="1:8" ht="26.25" x14ac:dyDescent="0.25">
      <c r="A91" s="67" t="s">
        <v>40</v>
      </c>
      <c r="B91" s="68">
        <v>5032</v>
      </c>
      <c r="C91" s="68">
        <v>-7698</v>
      </c>
      <c r="D91" s="69">
        <v>0</v>
      </c>
      <c r="E91" s="69">
        <v>0</v>
      </c>
      <c r="F91" s="70">
        <v>0</v>
      </c>
      <c r="G91" s="69">
        <v>0</v>
      </c>
      <c r="H91" s="71">
        <v>0</v>
      </c>
    </row>
    <row r="92" spans="1:8" ht="39" x14ac:dyDescent="0.25">
      <c r="A92" s="66" t="s">
        <v>41</v>
      </c>
      <c r="B92" s="51">
        <f>23853-33266-2+30242</f>
        <v>20827</v>
      </c>
      <c r="C92" s="51">
        <v>0</v>
      </c>
      <c r="D92" s="72"/>
      <c r="E92" s="72"/>
      <c r="F92" s="73"/>
      <c r="G92" s="72"/>
      <c r="H92" s="74"/>
    </row>
    <row r="93" spans="1:8" x14ac:dyDescent="0.25">
      <c r="A93" s="30"/>
      <c r="B93" s="40"/>
      <c r="C93" s="40"/>
      <c r="D93" s="31"/>
      <c r="E93" s="31"/>
      <c r="F93" s="40"/>
      <c r="G93" s="31"/>
      <c r="H93" s="45"/>
    </row>
    <row r="94" spans="1:8" x14ac:dyDescent="0.25">
      <c r="A94" s="75" t="s">
        <v>42</v>
      </c>
      <c r="B94" s="76">
        <v>7698</v>
      </c>
      <c r="C94" s="77">
        <v>0</v>
      </c>
      <c r="D94" s="77">
        <v>0</v>
      </c>
      <c r="E94" s="77">
        <v>0</v>
      </c>
      <c r="F94" s="78">
        <v>0</v>
      </c>
      <c r="G94" s="77">
        <v>0</v>
      </c>
      <c r="H94" s="79">
        <v>0</v>
      </c>
    </row>
    <row r="95" spans="1:8" ht="26.25" x14ac:dyDescent="0.25">
      <c r="A95" s="66" t="s">
        <v>43</v>
      </c>
      <c r="B95" s="80">
        <v>539579</v>
      </c>
      <c r="C95" s="232">
        <f>497853+C88</f>
        <v>497213</v>
      </c>
      <c r="D95" s="72">
        <f>C95+D88</f>
        <v>844508</v>
      </c>
      <c r="E95" s="72">
        <f>D95+E88</f>
        <v>874758</v>
      </c>
      <c r="F95" s="73">
        <f>E95+F88</f>
        <v>868758</v>
      </c>
      <c r="G95" s="72">
        <f>F95+G88</f>
        <v>863758</v>
      </c>
      <c r="H95" s="74">
        <f>G95+H88</f>
        <v>858758</v>
      </c>
    </row>
    <row r="96" spans="1:8" ht="23.25" x14ac:dyDescent="0.25">
      <c r="A96" s="32" t="s">
        <v>44</v>
      </c>
      <c r="B96" s="35">
        <v>41727</v>
      </c>
      <c r="C96" s="35"/>
      <c r="D96" s="35"/>
      <c r="E96" s="35"/>
      <c r="F96" s="35"/>
      <c r="G96" s="50"/>
      <c r="H96" s="46"/>
    </row>
    <row r="97" spans="1:8" ht="23.25" x14ac:dyDescent="0.25">
      <c r="A97" s="32" t="s">
        <v>45</v>
      </c>
      <c r="B97" s="33">
        <v>0</v>
      </c>
      <c r="C97" s="33">
        <v>0</v>
      </c>
      <c r="D97" s="25"/>
      <c r="E97" s="25"/>
      <c r="F97" s="38"/>
      <c r="G97" s="25"/>
      <c r="H97" s="47"/>
    </row>
    <row r="98" spans="1:8" x14ac:dyDescent="0.25">
      <c r="A98" s="5" t="s">
        <v>46</v>
      </c>
      <c r="B98" s="113">
        <f>IF(B95-B94&lt;0,0,B95-B94)</f>
        <v>531881</v>
      </c>
      <c r="C98" s="113">
        <f t="shared" ref="C98:H98" si="20">IF(C95-C94&lt;0,0,C95-C94)</f>
        <v>497213</v>
      </c>
      <c r="D98" s="113">
        <f t="shared" si="20"/>
        <v>844508</v>
      </c>
      <c r="E98" s="113">
        <f t="shared" si="20"/>
        <v>874758</v>
      </c>
      <c r="F98" s="113">
        <f t="shared" si="20"/>
        <v>868758</v>
      </c>
      <c r="G98" s="113">
        <f t="shared" si="20"/>
        <v>863758</v>
      </c>
      <c r="H98" s="113">
        <f t="shared" si="20"/>
        <v>858758</v>
      </c>
    </row>
    <row r="99" spans="1:8" x14ac:dyDescent="0.25">
      <c r="A99" s="5" t="s">
        <v>47</v>
      </c>
      <c r="B99" s="114">
        <f>B98/B2</f>
        <v>0.30035231529140977</v>
      </c>
      <c r="C99" s="114">
        <f t="shared" ref="C99:H99" si="21">C98/C2</f>
        <v>0.30812938751065516</v>
      </c>
      <c r="D99" s="114">
        <f t="shared" si="21"/>
        <v>0.48513137073721085</v>
      </c>
      <c r="E99" s="114">
        <f t="shared" si="21"/>
        <v>0.47187951434915615</v>
      </c>
      <c r="F99" s="114">
        <f t="shared" si="21"/>
        <v>0.4732093671635359</v>
      </c>
      <c r="G99" s="114">
        <f t="shared" si="21"/>
        <v>0.47642575200134318</v>
      </c>
      <c r="H99" s="114">
        <f t="shared" si="21"/>
        <v>0.46965264976561566</v>
      </c>
    </row>
    <row r="100" spans="1:8" ht="26.25" x14ac:dyDescent="0.25">
      <c r="A100" s="5" t="s">
        <v>48</v>
      </c>
      <c r="B100" s="113">
        <f>IF((B74+B64)*6&gt;B2,B2+B97,IF((B74+D97)*6&lt;0.6*B2,0.6*B2+B97,(B74+B64)*6+B97))</f>
        <v>1062514.2</v>
      </c>
      <c r="C100" s="113">
        <f t="shared" ref="C100:H100" si="22">IF((C74+C64)*6&gt;C2,C2+C97,IF((C74+E97)*6&lt;0.6*C2,0.6*C2+C97,(C74+C64)*6+C97))</f>
        <v>968190.0269563992</v>
      </c>
      <c r="D100" s="113">
        <f t="shared" si="22"/>
        <v>1044469.2521739129</v>
      </c>
      <c r="E100" s="113">
        <f t="shared" si="22"/>
        <v>1112264.4319999998</v>
      </c>
      <c r="F100" s="113">
        <f t="shared" si="22"/>
        <v>1101531.0265822783</v>
      </c>
      <c r="G100" s="113">
        <f t="shared" si="22"/>
        <v>1087797.6218181818</v>
      </c>
      <c r="H100" s="113">
        <f t="shared" si="22"/>
        <v>1097097.6108771928</v>
      </c>
    </row>
    <row r="101" spans="1:8" x14ac:dyDescent="0.25">
      <c r="A101" s="5" t="s">
        <v>49</v>
      </c>
      <c r="B101" s="139">
        <f t="shared" ref="B101:D101" si="23">B100/B2</f>
        <v>0.6</v>
      </c>
      <c r="C101" s="139">
        <f t="shared" si="23"/>
        <v>0.6</v>
      </c>
      <c r="D101" s="139">
        <f t="shared" si="23"/>
        <v>0.6</v>
      </c>
      <c r="E101" s="115">
        <f>E100/E2</f>
        <v>0.6</v>
      </c>
      <c r="F101" s="115">
        <f t="shared" ref="F101:H101" si="24">F100/F2</f>
        <v>0.6</v>
      </c>
      <c r="G101" s="115">
        <f t="shared" si="24"/>
        <v>0.6</v>
      </c>
      <c r="H101" s="139">
        <f t="shared" si="24"/>
        <v>0.6</v>
      </c>
    </row>
    <row r="102" spans="1:8" x14ac:dyDescent="0.25">
      <c r="A102" s="5" t="s">
        <v>50</v>
      </c>
      <c r="B102" s="131">
        <f t="shared" ref="B102:D102" si="25">B100-B98</f>
        <v>530633.19999999995</v>
      </c>
      <c r="C102" s="131">
        <f t="shared" si="25"/>
        <v>470977.0269563992</v>
      </c>
      <c r="D102" s="131">
        <f t="shared" si="25"/>
        <v>199961.25217391294</v>
      </c>
      <c r="E102" s="112">
        <f>E100-E98</f>
        <v>237506.4319999998</v>
      </c>
      <c r="F102" s="112">
        <f t="shared" ref="F102:H102" si="26">F100-F98</f>
        <v>232773.02658227831</v>
      </c>
      <c r="G102" s="112">
        <f t="shared" si="26"/>
        <v>224039.62181818183</v>
      </c>
      <c r="H102" s="112">
        <f t="shared" si="26"/>
        <v>238339.61087719281</v>
      </c>
    </row>
    <row r="103" spans="1:8" x14ac:dyDescent="0.25">
      <c r="A103" s="6"/>
      <c r="B103" s="9"/>
      <c r="C103" s="34"/>
      <c r="D103" s="34"/>
      <c r="E103" s="34"/>
      <c r="F103" s="41"/>
      <c r="G103" s="34"/>
      <c r="H103" s="48"/>
    </row>
    <row r="104" spans="1:8" ht="15.75" thickBot="1" x14ac:dyDescent="0.3">
      <c r="A104" s="15" t="s">
        <v>51</v>
      </c>
      <c r="B104" s="16">
        <f>B87+B88-B91+B92</f>
        <v>0</v>
      </c>
      <c r="C104" s="16">
        <f t="shared" ref="C104:H104" si="27">C87+C88-C91+C92</f>
        <v>4.4927332084625959E-2</v>
      </c>
      <c r="D104" s="16">
        <f t="shared" si="27"/>
        <v>8.6956521729007363E-2</v>
      </c>
      <c r="E104" s="16">
        <f t="shared" si="27"/>
        <v>5.3333333227783442E-2</v>
      </c>
      <c r="F104" s="16">
        <f t="shared" si="27"/>
        <v>4.4303797418251634E-2</v>
      </c>
      <c r="G104" s="16">
        <f t="shared" si="27"/>
        <v>3.6363636376336217E-2</v>
      </c>
      <c r="H104" s="16">
        <f t="shared" si="27"/>
        <v>1.8128654919564724E-2</v>
      </c>
    </row>
    <row r="105" spans="1:8" x14ac:dyDescent="0.25">
      <c r="A105" s="7"/>
      <c r="B105" s="8"/>
      <c r="C105" s="8"/>
      <c r="D105" s="8"/>
      <c r="E105" s="8"/>
      <c r="F105" s="8"/>
      <c r="G105" s="8"/>
      <c r="H105" s="8"/>
    </row>
    <row r="106" spans="1:8" x14ac:dyDescent="0.25">
      <c r="A106" s="14" t="s">
        <v>52</v>
      </c>
      <c r="B106" s="116" t="s">
        <v>53</v>
      </c>
      <c r="C106" s="117">
        <f>C2/B2-1</f>
        <v>-8.8774505831169859E-2</v>
      </c>
      <c r="D106" s="117">
        <f t="shared" ref="D106:H106" si="28">D2/C2-1</f>
        <v>7.8785386229710541E-2</v>
      </c>
      <c r="E106" s="117">
        <f t="shared" si="28"/>
        <v>6.4908736839290437E-2</v>
      </c>
      <c r="F106" s="117">
        <f t="shared" si="28"/>
        <v>-9.6500482339629823E-3</v>
      </c>
      <c r="G106" s="117">
        <f t="shared" si="28"/>
        <v>-1.2467560543171663E-2</v>
      </c>
      <c r="H106" s="117">
        <f t="shared" si="28"/>
        <v>8.5493743252231802E-3</v>
      </c>
    </row>
    <row r="107" spans="1:8" x14ac:dyDescent="0.25">
      <c r="A107" s="14" t="s">
        <v>54</v>
      </c>
      <c r="B107" s="116" t="s">
        <v>53</v>
      </c>
      <c r="C107" s="117">
        <f>C39/B39-1</f>
        <v>-6.371925625332242E-2</v>
      </c>
      <c r="D107" s="117">
        <f t="shared" ref="D107:H107" si="29">D39/C39-1</f>
        <v>4.972369177081748E-2</v>
      </c>
      <c r="E107" s="117">
        <f t="shared" si="29"/>
        <v>4.3842408501064689E-3</v>
      </c>
      <c r="F107" s="117">
        <f t="shared" si="29"/>
        <v>1.846797060661709E-3</v>
      </c>
      <c r="G107" s="117">
        <f t="shared" si="29"/>
        <v>1.3628652126304708E-2</v>
      </c>
      <c r="H107" s="117">
        <f t="shared" si="29"/>
        <v>1.1706778804471352E-2</v>
      </c>
    </row>
    <row r="108" spans="1:8" ht="26.25" x14ac:dyDescent="0.25">
      <c r="A108" s="14" t="s">
        <v>55</v>
      </c>
      <c r="B108" s="118">
        <f>B2/B39</f>
        <v>1.0287994143909929</v>
      </c>
      <c r="C108" s="118">
        <f t="shared" ref="C108:H108" si="30">C2/C39</f>
        <v>1.0012683279457462</v>
      </c>
      <c r="D108" s="118">
        <f t="shared" si="30"/>
        <v>1.0289885313156812</v>
      </c>
      <c r="E108" s="118">
        <f t="shared" si="30"/>
        <v>1.0909956892374537</v>
      </c>
      <c r="F108" s="118">
        <f t="shared" si="30"/>
        <v>1.0784758022716363</v>
      </c>
      <c r="G108" s="118">
        <f t="shared" si="30"/>
        <v>1.0507100777768459</v>
      </c>
      <c r="H108" s="118">
        <f t="shared" si="30"/>
        <v>1.0474309491049156</v>
      </c>
    </row>
    <row r="110" spans="1:8" x14ac:dyDescent="0.25">
      <c r="A110" s="81" t="s">
        <v>57</v>
      </c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KOOND KORRIG</vt:lpstr>
      <vt:lpstr>KOOND</vt:lpstr>
      <vt:lpstr>Are</vt:lpstr>
      <vt:lpstr>Audru</vt:lpstr>
      <vt:lpstr>Paikuse</vt:lpstr>
      <vt:lpstr>Pärnu</vt:lpstr>
      <vt:lpstr>Sauga</vt:lpstr>
      <vt:lpstr>Tori</vt:lpstr>
      <vt:lpstr>Tõstamaa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Setup</cp:lastModifiedBy>
  <cp:lastPrinted>2016-08-16T13:04:41Z</cp:lastPrinted>
  <dcterms:created xsi:type="dcterms:W3CDTF">2016-05-05T07:54:17Z</dcterms:created>
  <dcterms:modified xsi:type="dcterms:W3CDTF">2016-08-17T08:46:32Z</dcterms:modified>
</cp:coreProperties>
</file>